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5-26\FOI\Capital Financing\"/>
    </mc:Choice>
  </mc:AlternateContent>
  <xr:revisionPtr revIDLastSave="0" documentId="13_ncr:1_{AFE3ED48-658B-481F-A240-43A2487F653B}" xr6:coauthVersionLast="47" xr6:coauthVersionMax="47" xr10:uidLastSave="{00000000-0000-0000-0000-000000000000}"/>
  <bookViews>
    <workbookView xWindow="28680" yWindow="-120" windowWidth="29040" windowHeight="15720" firstSheet="2" activeTab="2" xr2:uid="{404A790E-4B6E-49E5-A73B-D041EA96B392}"/>
  </bookViews>
  <sheets>
    <sheet name="BASE DATA" sheetId="2" r:id="rId1"/>
    <sheet name="REPORT APPENDIX" sheetId="3" r:id="rId2"/>
    <sheet name="FINANCING" sheetId="4" r:id="rId3"/>
    <sheet name="_defntmp_" sheetId="1" state="hidden" r:id="rId4"/>
  </sheets>
  <definedNames>
    <definedName name="_xlnm.Print_Area" localSheetId="3">_defntmp_!$H$37:$S$48</definedName>
    <definedName name="_xlnm.Print_Titles" localSheetId="3">_defntmp_!$37:$40</definedName>
    <definedName name="_xlnm.Print_Titles" localSheetId="0">'BASE DATA'!$2:$5</definedName>
    <definedName name="_xlnm.Print_Titles" localSheetId="2">FINANCING!$2:$5</definedName>
    <definedName name="_xlnm.Print_Titles" localSheetId="1">'REPORT APPENDIX'!$3:$6</definedName>
    <definedName name="xlvar.ACTLDG" localSheetId="3">"15CAA"</definedName>
    <definedName name="xlvar.ACTLDG" localSheetId="0">"15CAA"</definedName>
    <definedName name="xlvar.ACTLDG" localSheetId="2">"15CAA"</definedName>
    <definedName name="xlvar.ACTLDG" localSheetId="1">"15CAA"</definedName>
    <definedName name="xlvar.BUDLDG" localSheetId="3">"15CAB"</definedName>
    <definedName name="xlvar.BUDLDG" localSheetId="0">"15CAB"</definedName>
    <definedName name="xlvar.BUDLDG" localSheetId="2">"15CAB"</definedName>
    <definedName name="xlvar.BUDLDG" localSheetId="1">"15CAB"</definedName>
    <definedName name="xlvar.FROM" localSheetId="3">"1"</definedName>
    <definedName name="xlvar.FROM" localSheetId="0">"1"</definedName>
    <definedName name="xlvar.FROM" localSheetId="2">"1"</definedName>
    <definedName name="xlvar.FROM" localSheetId="1">"1"</definedName>
    <definedName name="xlvar.TO" localSheetId="3">"13"</definedName>
    <definedName name="xlvar.TO" localSheetId="0">"13"</definedName>
    <definedName name="xlvar.TO" localSheetId="2">"13"</definedName>
    <definedName name="xlvar.TO" localSheetId="1">"13"</definedName>
    <definedName name="zzXLOne.ORIGINALDEFNSHEET" localSheetId="3">"\\fsfinance\t1\fin1\rel119\ci\software\custom\rts\Excel\Capital Budget vs Actual.xlsDesign"</definedName>
    <definedName name="zzXLOne.ORIGINALDEFNSHEET" localSheetId="0">"\\fsfinance\t1\fin1\rel119\ci\software\custom\rts\Excel\Capital Budget vs Actual.xlsDesign"</definedName>
    <definedName name="zzXLOne.ORIGINALDEFNSHEET" localSheetId="2">"\\fsfinance\t1\fin1\rel119\ci\software\custom\rts\Excel\Capital Budget vs Actual.xlsDesign"</definedName>
    <definedName name="zzXLOne.ORIGINALDEFNSHEET" localSheetId="1">"\\fsfinance\t1\fin1\rel119\ci\software\custom\rts\Excel\Capital Budget vs Actual.xlsDesign"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4" l="1"/>
  <c r="E9" i="4"/>
  <c r="F9" i="4"/>
  <c r="G9" i="4"/>
  <c r="E19" i="4"/>
  <c r="F19" i="4"/>
  <c r="G19" i="4"/>
  <c r="H19" i="4"/>
  <c r="E24" i="4"/>
  <c r="G24" i="4"/>
  <c r="H24" i="4"/>
  <c r="E46" i="4"/>
  <c r="F46" i="4"/>
  <c r="H46" i="4"/>
  <c r="E59" i="4"/>
  <c r="F59" i="4"/>
  <c r="G59" i="4"/>
  <c r="H59" i="4"/>
  <c r="E68" i="4"/>
  <c r="F68" i="4"/>
  <c r="G68" i="4"/>
  <c r="H68" i="4"/>
  <c r="D94" i="2"/>
  <c r="G24" i="2"/>
  <c r="G23" i="2"/>
  <c r="G22" i="2"/>
  <c r="G21" i="2"/>
  <c r="G20" i="2"/>
  <c r="G13" i="2"/>
  <c r="D65" i="2"/>
  <c r="D66" i="2"/>
  <c r="D68" i="2"/>
  <c r="F95" i="2"/>
  <c r="G95" i="2"/>
  <c r="C95" i="2"/>
  <c r="E94" i="2"/>
  <c r="E95" i="2"/>
  <c r="D34" i="2"/>
  <c r="E34" i="2"/>
  <c r="E36" i="2"/>
  <c r="D28" i="2"/>
  <c r="E28" i="2"/>
  <c r="C18" i="3"/>
  <c r="E20" i="2"/>
  <c r="C16" i="3"/>
  <c r="D25" i="2"/>
  <c r="E25" i="2"/>
  <c r="C17" i="3"/>
  <c r="D22" i="2"/>
  <c r="E22" i="2"/>
  <c r="D23" i="2"/>
  <c r="D24" i="2"/>
  <c r="E24" i="2"/>
  <c r="D26" i="2"/>
  <c r="E26" i="2"/>
  <c r="D27" i="2"/>
  <c r="E27" i="2"/>
  <c r="D29" i="2"/>
  <c r="D21" i="2"/>
  <c r="D11" i="2"/>
  <c r="D12" i="2"/>
  <c r="E12" i="2"/>
  <c r="D9" i="2"/>
  <c r="H94" i="2"/>
  <c r="H95" i="2"/>
  <c r="E85" i="2"/>
  <c r="C73" i="3"/>
  <c r="H85" i="2"/>
  <c r="D73" i="3"/>
  <c r="E87" i="2"/>
  <c r="C75" i="3"/>
  <c r="H87" i="2"/>
  <c r="D75" i="3"/>
  <c r="C63" i="4"/>
  <c r="J63" i="4" s="1"/>
  <c r="E88" i="2"/>
  <c r="C76" i="3"/>
  <c r="H88" i="2"/>
  <c r="D76" i="3"/>
  <c r="E89" i="2"/>
  <c r="C77" i="3"/>
  <c r="H89" i="2"/>
  <c r="D77" i="3"/>
  <c r="C64" i="4"/>
  <c r="J64" i="4" s="1"/>
  <c r="E90" i="2"/>
  <c r="C78" i="3"/>
  <c r="H90" i="2"/>
  <c r="D78" i="3"/>
  <c r="C65" i="4"/>
  <c r="J65" i="4" s="1"/>
  <c r="E91" i="2"/>
  <c r="C79" i="3"/>
  <c r="H91" i="2"/>
  <c r="D79" i="3"/>
  <c r="C66" i="4"/>
  <c r="J66" i="4" s="1"/>
  <c r="E92" i="2"/>
  <c r="C80" i="3"/>
  <c r="H92" i="2"/>
  <c r="D80" i="3"/>
  <c r="C67" i="4"/>
  <c r="J67" i="4" s="1"/>
  <c r="E69" i="2"/>
  <c r="C57" i="3"/>
  <c r="H69" i="2"/>
  <c r="D57" i="3"/>
  <c r="E70" i="2"/>
  <c r="C58" i="3"/>
  <c r="H70" i="2"/>
  <c r="D58" i="3"/>
  <c r="E71" i="2"/>
  <c r="C59" i="3"/>
  <c r="H71" i="2"/>
  <c r="D59" i="3"/>
  <c r="E72" i="2"/>
  <c r="C60" i="3"/>
  <c r="H72" i="2"/>
  <c r="D60" i="3"/>
  <c r="C50" i="4"/>
  <c r="J50" i="4" s="1"/>
  <c r="E73" i="2"/>
  <c r="C61" i="3"/>
  <c r="H73" i="2"/>
  <c r="D61" i="3"/>
  <c r="C51" i="4"/>
  <c r="J51" i="4" s="1"/>
  <c r="E74" i="2"/>
  <c r="C62" i="3"/>
  <c r="H74" i="2"/>
  <c r="D62" i="3"/>
  <c r="E75" i="2"/>
  <c r="C63" i="3"/>
  <c r="H75" i="2"/>
  <c r="D63" i="3"/>
  <c r="E76" i="2"/>
  <c r="C64" i="3"/>
  <c r="H76" i="2"/>
  <c r="D64" i="3"/>
  <c r="E77" i="2"/>
  <c r="C65" i="3"/>
  <c r="H77" i="2"/>
  <c r="D65" i="3"/>
  <c r="C52" i="4"/>
  <c r="J52" i="4" s="1"/>
  <c r="E78" i="2"/>
  <c r="C66" i="3"/>
  <c r="H78" i="2"/>
  <c r="E79" i="2"/>
  <c r="C67" i="3"/>
  <c r="H79" i="2"/>
  <c r="D67" i="3"/>
  <c r="C53" i="4"/>
  <c r="J53" i="4" s="1"/>
  <c r="E80" i="2"/>
  <c r="C68" i="3"/>
  <c r="H80" i="2"/>
  <c r="D68" i="3"/>
  <c r="C54" i="4"/>
  <c r="J54" i="4" s="1"/>
  <c r="E81" i="2"/>
  <c r="C69" i="3"/>
  <c r="H81" i="2"/>
  <c r="D69" i="3"/>
  <c r="C55" i="4"/>
  <c r="J55" i="4" s="1"/>
  <c r="E82" i="2"/>
  <c r="C70" i="3"/>
  <c r="H82" i="2"/>
  <c r="D70" i="3"/>
  <c r="C56" i="4"/>
  <c r="J56" i="4" s="1"/>
  <c r="E83" i="2"/>
  <c r="C71" i="3"/>
  <c r="H83" i="2"/>
  <c r="D71" i="3"/>
  <c r="C57" i="4"/>
  <c r="J57" i="4" s="1"/>
  <c r="E84" i="2"/>
  <c r="C72" i="3"/>
  <c r="H84" i="2"/>
  <c r="D72" i="3"/>
  <c r="C58" i="4"/>
  <c r="J58" i="4" s="1"/>
  <c r="E64" i="2"/>
  <c r="C53" i="3"/>
  <c r="H64" i="2"/>
  <c r="D53" i="3"/>
  <c r="C43" i="4" s="1"/>
  <c r="J43" i="4" s="1"/>
  <c r="E40" i="2"/>
  <c r="C29" i="3"/>
  <c r="H40" i="2"/>
  <c r="D29" i="3"/>
  <c r="C28" i="4"/>
  <c r="J28" i="4" s="1"/>
  <c r="E41" i="2"/>
  <c r="C30" i="3"/>
  <c r="H41" i="2"/>
  <c r="D30" i="3"/>
  <c r="E42" i="2"/>
  <c r="C31" i="3"/>
  <c r="H42" i="2"/>
  <c r="D31" i="3"/>
  <c r="E43" i="2"/>
  <c r="C32" i="3"/>
  <c r="H43" i="2"/>
  <c r="D32" i="3"/>
  <c r="E44" i="2"/>
  <c r="C33" i="3"/>
  <c r="H44" i="2"/>
  <c r="D33" i="3"/>
  <c r="C29" i="4" s="1"/>
  <c r="J29" i="4" s="1"/>
  <c r="E45" i="2"/>
  <c r="C34" i="3"/>
  <c r="H45" i="2"/>
  <c r="D34" i="3"/>
  <c r="E46" i="2"/>
  <c r="C35" i="3"/>
  <c r="H46" i="2"/>
  <c r="D35" i="3"/>
  <c r="C30" i="4"/>
  <c r="J30" i="4" s="1"/>
  <c r="E47" i="2"/>
  <c r="C36" i="3"/>
  <c r="H47" i="2"/>
  <c r="D36" i="3"/>
  <c r="C31" i="4"/>
  <c r="J31" i="4" s="1"/>
  <c r="E48" i="2"/>
  <c r="C37" i="3"/>
  <c r="H48" i="2"/>
  <c r="D37" i="3"/>
  <c r="E49" i="2"/>
  <c r="C38" i="3"/>
  <c r="H49" i="2"/>
  <c r="D38" i="3"/>
  <c r="C32" i="4"/>
  <c r="J32" i="4" s="1"/>
  <c r="E50" i="2"/>
  <c r="C39" i="3"/>
  <c r="H50" i="2"/>
  <c r="D39" i="3"/>
  <c r="C33" i="4"/>
  <c r="J33" i="4" s="1"/>
  <c r="E51" i="2"/>
  <c r="C40" i="3"/>
  <c r="H51" i="2"/>
  <c r="D40" i="3"/>
  <c r="C34" i="4"/>
  <c r="J34" i="4" s="1"/>
  <c r="E52" i="2"/>
  <c r="C41" i="3"/>
  <c r="H52" i="2"/>
  <c r="D41" i="3"/>
  <c r="C35" i="4" s="1"/>
  <c r="J35" i="4" s="1"/>
  <c r="E53" i="2"/>
  <c r="C42" i="3"/>
  <c r="H53" i="2"/>
  <c r="D42" i="3"/>
  <c r="C36" i="4"/>
  <c r="J36" i="4" s="1"/>
  <c r="E54" i="2"/>
  <c r="C43" i="3"/>
  <c r="H54" i="2"/>
  <c r="D43" i="3"/>
  <c r="C37" i="4"/>
  <c r="G37" i="4" s="1"/>
  <c r="G46" i="4" s="1"/>
  <c r="E55" i="2"/>
  <c r="C44" i="3"/>
  <c r="H55" i="2"/>
  <c r="D44" i="3"/>
  <c r="C38" i="4"/>
  <c r="J38" i="4" s="1"/>
  <c r="E56" i="2"/>
  <c r="C45" i="3"/>
  <c r="H56" i="2"/>
  <c r="D45" i="3"/>
  <c r="E57" i="2"/>
  <c r="C46" i="3"/>
  <c r="H57" i="2"/>
  <c r="D46" i="3"/>
  <c r="E58" i="2"/>
  <c r="C47" i="3"/>
  <c r="H58" i="2"/>
  <c r="D47" i="3"/>
  <c r="C39" i="4"/>
  <c r="J39" i="4" s="1"/>
  <c r="E59" i="2"/>
  <c r="C48" i="3"/>
  <c r="H59" i="2"/>
  <c r="D48" i="3"/>
  <c r="C40" i="4"/>
  <c r="J40" i="4" s="1"/>
  <c r="E60" i="2"/>
  <c r="C49" i="3"/>
  <c r="H60" i="2"/>
  <c r="D49" i="3"/>
  <c r="E61" i="2"/>
  <c r="C50" i="3"/>
  <c r="H61" i="2"/>
  <c r="D50" i="3"/>
  <c r="C41" i="4"/>
  <c r="J41" i="4" s="1"/>
  <c r="E62" i="2"/>
  <c r="C51" i="3"/>
  <c r="H62" i="2"/>
  <c r="D51" i="3"/>
  <c r="C42" i="4"/>
  <c r="J42" i="4" s="1"/>
  <c r="E63" i="2"/>
  <c r="C52" i="3"/>
  <c r="H63" i="2"/>
  <c r="D52" i="3"/>
  <c r="E65" i="2"/>
  <c r="H65" i="2"/>
  <c r="E66" i="2"/>
  <c r="C54" i="3"/>
  <c r="H66" i="2"/>
  <c r="D54" i="3"/>
  <c r="C44" i="4"/>
  <c r="J44" i="4" s="1"/>
  <c r="E67" i="2"/>
  <c r="C55" i="3"/>
  <c r="H67" i="2"/>
  <c r="D55" i="3"/>
  <c r="C45" i="4"/>
  <c r="J45" i="4" s="1"/>
  <c r="G93" i="2"/>
  <c r="F93" i="2"/>
  <c r="D93" i="2"/>
  <c r="C93" i="2"/>
  <c r="G86" i="2"/>
  <c r="F86" i="2"/>
  <c r="D86" i="2"/>
  <c r="C86" i="2"/>
  <c r="H34" i="2"/>
  <c r="H36" i="2"/>
  <c r="E19" i="2"/>
  <c r="C15" i="3"/>
  <c r="H19" i="2"/>
  <c r="D15" i="3"/>
  <c r="C13" i="4" s="1"/>
  <c r="J13" i="4" s="1"/>
  <c r="E21" i="2"/>
  <c r="H21" i="2"/>
  <c r="H22" i="2"/>
  <c r="E23" i="2"/>
  <c r="H23" i="2"/>
  <c r="H24" i="2"/>
  <c r="H25" i="2"/>
  <c r="D17" i="3"/>
  <c r="C15" i="4" s="1"/>
  <c r="J15" i="4" s="1"/>
  <c r="H26" i="2"/>
  <c r="H27" i="2"/>
  <c r="H28" i="2"/>
  <c r="D18" i="3"/>
  <c r="C16" i="4" s="1"/>
  <c r="J16" i="4" s="1"/>
  <c r="E29" i="2"/>
  <c r="C19" i="3"/>
  <c r="H29" i="2"/>
  <c r="D19" i="3"/>
  <c r="C18" i="4" s="1"/>
  <c r="J18" i="4" s="1"/>
  <c r="E8" i="2"/>
  <c r="C8" i="3"/>
  <c r="H8" i="2"/>
  <c r="D8" i="3"/>
  <c r="E9" i="2"/>
  <c r="H9" i="2"/>
  <c r="E10" i="2"/>
  <c r="C9" i="3"/>
  <c r="H10" i="2"/>
  <c r="D9" i="3"/>
  <c r="E11" i="2"/>
  <c r="H11" i="2"/>
  <c r="H12" i="2"/>
  <c r="E13" i="2"/>
  <c r="C10" i="3"/>
  <c r="E14" i="2"/>
  <c r="C11" i="3"/>
  <c r="H14" i="2"/>
  <c r="D11" i="3"/>
  <c r="G36" i="2"/>
  <c r="F36" i="2"/>
  <c r="D36" i="2"/>
  <c r="C36" i="2"/>
  <c r="F31" i="2"/>
  <c r="C31" i="2"/>
  <c r="G68" i="2"/>
  <c r="F68" i="2"/>
  <c r="C68" i="2"/>
  <c r="F16" i="2"/>
  <c r="C16" i="2"/>
  <c r="P60" i="1"/>
  <c r="O60" i="1"/>
  <c r="M60" i="1"/>
  <c r="L60" i="1"/>
  <c r="J60" i="1"/>
  <c r="I60" i="1"/>
  <c r="Q58" i="1"/>
  <c r="Q60" i="1" s="1"/>
  <c r="N58" i="1"/>
  <c r="K58" i="1"/>
  <c r="K60" i="1" s="1"/>
  <c r="P51" i="1"/>
  <c r="P53" i="1" s="1"/>
  <c r="O51" i="1"/>
  <c r="O53" i="1" s="1"/>
  <c r="M51" i="1"/>
  <c r="M53" i="1" s="1"/>
  <c r="L51" i="1"/>
  <c r="L53" i="1" s="1"/>
  <c r="J51" i="1"/>
  <c r="J53" i="1" s="1"/>
  <c r="I51" i="1"/>
  <c r="I53" i="1"/>
  <c r="Q49" i="1"/>
  <c r="Q51" i="1"/>
  <c r="Q53" i="1"/>
  <c r="N49" i="1"/>
  <c r="N51" i="1"/>
  <c r="N53" i="1"/>
  <c r="K49" i="1"/>
  <c r="K51" i="1"/>
  <c r="K53" i="1"/>
  <c r="P45" i="1"/>
  <c r="O45" i="1"/>
  <c r="M45" i="1"/>
  <c r="M55" i="1"/>
  <c r="L45" i="1"/>
  <c r="L55" i="1" s="1"/>
  <c r="J45" i="1"/>
  <c r="I45" i="1"/>
  <c r="I55" i="1" s="1"/>
  <c r="Q43" i="1"/>
  <c r="Q45" i="1" s="1"/>
  <c r="N43" i="1"/>
  <c r="R43" i="1"/>
  <c r="K43" i="1"/>
  <c r="K45" i="1"/>
  <c r="K55" i="1"/>
  <c r="R45" i="1"/>
  <c r="L62" i="1"/>
  <c r="I62" i="1"/>
  <c r="K62" i="1"/>
  <c r="O55" i="1"/>
  <c r="O62" i="1"/>
  <c r="R49" i="1"/>
  <c r="P55" i="1"/>
  <c r="P62" i="1"/>
  <c r="M62" i="1"/>
  <c r="Q55" i="1"/>
  <c r="Q62" i="1"/>
  <c r="S43" i="1"/>
  <c r="S45" i="1"/>
  <c r="R51" i="1"/>
  <c r="R53" i="1"/>
  <c r="S49" i="1"/>
  <c r="R55" i="1"/>
  <c r="S51" i="1"/>
  <c r="S53" i="1"/>
  <c r="S55" i="1" s="1"/>
  <c r="D81" i="3"/>
  <c r="H20" i="2"/>
  <c r="D16" i="3"/>
  <c r="C14" i="4"/>
  <c r="J14" i="4" s="1"/>
  <c r="D20" i="3"/>
  <c r="G31" i="2"/>
  <c r="C56" i="3"/>
  <c r="C74" i="3"/>
  <c r="C81" i="3"/>
  <c r="C83" i="3" s="1"/>
  <c r="C20" i="3"/>
  <c r="H86" i="2"/>
  <c r="D23" i="3"/>
  <c r="C23" i="4"/>
  <c r="F23" i="4" s="1"/>
  <c r="J23" i="4" s="1"/>
  <c r="J24" i="4" s="1"/>
  <c r="D66" i="3"/>
  <c r="C23" i="3"/>
  <c r="C25" i="3"/>
  <c r="H13" i="2"/>
  <c r="D10" i="3"/>
  <c r="C8" i="4"/>
  <c r="H8" i="4" s="1"/>
  <c r="H9" i="4" s="1"/>
  <c r="D12" i="3"/>
  <c r="G16" i="2"/>
  <c r="E8" i="3"/>
  <c r="E9" i="3"/>
  <c r="G9" i="3"/>
  <c r="C12" i="3"/>
  <c r="E15" i="3"/>
  <c r="G15" i="3"/>
  <c r="E16" i="3"/>
  <c r="G16" i="3"/>
  <c r="E17" i="3"/>
  <c r="G17" i="3"/>
  <c r="E18" i="3"/>
  <c r="G18" i="3"/>
  <c r="E19" i="3"/>
  <c r="G19" i="3"/>
  <c r="E29" i="3"/>
  <c r="E30" i="3"/>
  <c r="G30" i="3"/>
  <c r="E31" i="3"/>
  <c r="G31" i="3"/>
  <c r="E32" i="3"/>
  <c r="G32" i="3"/>
  <c r="E33" i="3"/>
  <c r="G33" i="3"/>
  <c r="E34" i="3"/>
  <c r="G34" i="3"/>
  <c r="E35" i="3"/>
  <c r="G35" i="3"/>
  <c r="E36" i="3"/>
  <c r="G36" i="3"/>
  <c r="E37" i="3"/>
  <c r="E38" i="3"/>
  <c r="G38" i="3"/>
  <c r="E39" i="3"/>
  <c r="G39" i="3"/>
  <c r="E40" i="3"/>
  <c r="G40" i="3"/>
  <c r="E41" i="3"/>
  <c r="G41" i="3"/>
  <c r="E42" i="3"/>
  <c r="G42" i="3"/>
  <c r="E43" i="3"/>
  <c r="E44" i="3"/>
  <c r="G44" i="3"/>
  <c r="E45" i="3"/>
  <c r="G45" i="3"/>
  <c r="E46" i="3"/>
  <c r="G46" i="3"/>
  <c r="E47" i="3"/>
  <c r="G47" i="3"/>
  <c r="E48" i="3"/>
  <c r="G48" i="3"/>
  <c r="E49" i="3"/>
  <c r="G49" i="3"/>
  <c r="E50" i="3"/>
  <c r="G50" i="3"/>
  <c r="E51" i="3"/>
  <c r="G51" i="3"/>
  <c r="E52" i="3"/>
  <c r="G52" i="3"/>
  <c r="E53" i="3"/>
  <c r="G53" i="3"/>
  <c r="E54" i="3"/>
  <c r="G54" i="3"/>
  <c r="E55" i="3"/>
  <c r="E57" i="3"/>
  <c r="G57" i="3"/>
  <c r="E58" i="3"/>
  <c r="G58" i="3"/>
  <c r="E59" i="3"/>
  <c r="G59" i="3"/>
  <c r="E60" i="3"/>
  <c r="E61" i="3"/>
  <c r="E62" i="3"/>
  <c r="G62" i="3"/>
  <c r="E63" i="3"/>
  <c r="G63" i="3"/>
  <c r="E64" i="3"/>
  <c r="G64" i="3"/>
  <c r="E65" i="3"/>
  <c r="G65" i="3"/>
  <c r="E67" i="3"/>
  <c r="G67" i="3"/>
  <c r="E68" i="3"/>
  <c r="G68" i="3"/>
  <c r="E69" i="3"/>
  <c r="E70" i="3"/>
  <c r="G70" i="3"/>
  <c r="E71" i="3"/>
  <c r="G71" i="3"/>
  <c r="E72" i="3"/>
  <c r="G72" i="3"/>
  <c r="E73" i="3"/>
  <c r="G73" i="3"/>
  <c r="E75" i="3"/>
  <c r="E76" i="3"/>
  <c r="G76" i="3"/>
  <c r="E78" i="3"/>
  <c r="G78" i="3"/>
  <c r="E79" i="3"/>
  <c r="G79" i="3"/>
  <c r="E80" i="3"/>
  <c r="E11" i="3"/>
  <c r="G11" i="3"/>
  <c r="E77" i="3"/>
  <c r="G77" i="3"/>
  <c r="E56" i="3"/>
  <c r="D25" i="3"/>
  <c r="D56" i="3"/>
  <c r="D31" i="2"/>
  <c r="G97" i="2"/>
  <c r="G99" i="2"/>
  <c r="C97" i="2"/>
  <c r="C99" i="2"/>
  <c r="F97" i="2"/>
  <c r="F99" i="2"/>
  <c r="E93" i="2"/>
  <c r="D16" i="2"/>
  <c r="D95" i="2"/>
  <c r="D97" i="2"/>
  <c r="D99" i="2"/>
  <c r="E16" i="2"/>
  <c r="E68" i="2"/>
  <c r="H68" i="2"/>
  <c r="H93" i="2"/>
  <c r="E31" i="2"/>
  <c r="H16" i="2"/>
  <c r="H31" i="2"/>
  <c r="E86" i="2"/>
  <c r="E23" i="3"/>
  <c r="G23" i="3"/>
  <c r="E25" i="3"/>
  <c r="E10" i="3"/>
  <c r="E66" i="3"/>
  <c r="G66" i="3"/>
  <c r="E20" i="3"/>
  <c r="E81" i="3"/>
  <c r="H97" i="2"/>
  <c r="H99" i="2"/>
  <c r="E97" i="2"/>
  <c r="E99" i="2"/>
  <c r="G10" i="3"/>
  <c r="G85" i="3"/>
  <c r="E12" i="3"/>
  <c r="E74" i="3"/>
  <c r="C85" i="3"/>
  <c r="D74" i="3"/>
  <c r="C9" i="4" l="1"/>
  <c r="J59" i="4"/>
  <c r="J68" i="4"/>
  <c r="C46" i="4"/>
  <c r="C24" i="4"/>
  <c r="J8" i="4"/>
  <c r="J9" i="4" s="1"/>
  <c r="C68" i="4"/>
  <c r="J19" i="4"/>
  <c r="F24" i="4"/>
  <c r="F70" i="4" s="1"/>
  <c r="J37" i="4"/>
  <c r="J46" i="4" s="1"/>
  <c r="G70" i="4"/>
  <c r="E70" i="4"/>
  <c r="H70" i="4"/>
  <c r="C19" i="4"/>
  <c r="C59" i="4"/>
  <c r="E83" i="3"/>
  <c r="E85" i="3" s="1"/>
  <c r="D83" i="3"/>
  <c r="D85" i="3" s="1"/>
  <c r="N45" i="1"/>
  <c r="N55" i="1"/>
  <c r="J55" i="1"/>
  <c r="J62" i="1"/>
  <c r="N60" i="1"/>
  <c r="R58" i="1"/>
  <c r="C70" i="4" l="1"/>
  <c r="J70" i="4"/>
  <c r="C75" i="4" s="1"/>
  <c r="C73" i="4"/>
  <c r="C72" i="4"/>
  <c r="R60" i="1"/>
  <c r="S58" i="1"/>
  <c r="R62" i="1"/>
  <c r="N62" i="1"/>
  <c r="C76" i="4" l="1"/>
  <c r="S60" i="1"/>
  <c r="S62" i="1"/>
</calcChain>
</file>

<file path=xl/sharedStrings.xml><?xml version="1.0" encoding="utf-8"?>
<sst xmlns="http://schemas.openxmlformats.org/spreadsheetml/2006/main" count="838" uniqueCount="265">
  <si>
    <t>FORMAT XLONE REPORT</t>
  </si>
  <si>
    <t>DefnSheetName=_defntmp_</t>
  </si>
  <si>
    <t>SUPPRESS ZERO</t>
  </si>
  <si>
    <t>Capital Budget Monitoring Report</t>
  </si>
  <si>
    <t>SET</t>
  </si>
  <si>
    <t>*</t>
  </si>
  <si>
    <t>Printed On: 02-Jun-2015</t>
  </si>
  <si>
    <t>Scheme</t>
  </si>
  <si>
    <t>Sys Budget</t>
  </si>
  <si>
    <t>Adjust.</t>
  </si>
  <si>
    <t>Budget</t>
  </si>
  <si>
    <t>Sys Actual</t>
  </si>
  <si>
    <t>Actual</t>
  </si>
  <si>
    <t>REPEAT</t>
  </si>
  <si>
    <t xml:space="preserve"> Vehicles</t>
  </si>
  <si>
    <t>LIST</t>
  </si>
  <si>
    <t>086 - Ex Leased Appliances</t>
  </si>
  <si>
    <t>147 - Pump Replacement 13/14</t>
  </si>
  <si>
    <t>148 - Off Road Vehicle Replacement 13/14</t>
  </si>
  <si>
    <t>149 - Command Vehicle Replacement 13/14</t>
  </si>
  <si>
    <t>150 - Pump Replacement 14/15</t>
  </si>
  <si>
    <t>151 - Response Vehicles 14/15</t>
  </si>
  <si>
    <t>199 - USAR Dog Van</t>
  </si>
  <si>
    <t>REPEAT END</t>
  </si>
  <si>
    <t>Total</t>
  </si>
  <si>
    <t>:REPEAT</t>
  </si>
  <si>
    <t>:*</t>
  </si>
  <si>
    <t xml:space="preserve"> Major Building</t>
  </si>
  <si>
    <t>:LIST</t>
  </si>
  <si>
    <t>049 - Malvern Refurb</t>
  </si>
  <si>
    <t>XXX - All Strategic Training Facilities</t>
  </si>
  <si>
    <t>120 - Kidderminster Strategic Training Facilities</t>
  </si>
  <si>
    <t>121 - Evesham Strategic Training Facilities</t>
  </si>
  <si>
    <t>122 - Kingsland Strategic Training Facilities</t>
  </si>
  <si>
    <t>124 - Peterchurch Strategic Training Facilities</t>
  </si>
  <si>
    <t>126 - Worcester Station</t>
  </si>
  <si>
    <t>156 - Redditch</t>
  </si>
  <si>
    <t>157 - Hereford Station</t>
  </si>
  <si>
    <t>179 - Evesham Prelim. Works</t>
  </si>
  <si>
    <t>200 - New Hereford Station</t>
  </si>
  <si>
    <t>:REPEAT END</t>
  </si>
  <si>
    <t xml:space="preserve"> Fire Control</t>
  </si>
  <si>
    <t>103 - Fire Control Replacement</t>
  </si>
  <si>
    <t>Minor Schemes</t>
  </si>
  <si>
    <t>131 - Hereford Safety Refurbishment</t>
  </si>
  <si>
    <t>132 - Revised HQ Server Room Fire Suppression</t>
  </si>
  <si>
    <t>134 - Stourport BA Wash</t>
  </si>
  <si>
    <t>135 - Asbestos Removal</t>
  </si>
  <si>
    <t>137 - Bromsgrove IT Fit Out</t>
  </si>
  <si>
    <t>139 - Broadway Female Facilities 13 - 14 Scheme</t>
  </si>
  <si>
    <t>140 - Upgrade Droitwich Generator 13 - 14 Scheme</t>
  </si>
  <si>
    <t>141 - Droitwich Welfare Facilities 13 - 14 Scheme</t>
  </si>
  <si>
    <t>142 - Droitwich Boiler Room Refurb 13 - 14 Scheme</t>
  </si>
  <si>
    <t>143 - Droitwich Forecourt Refurb 13 -14 scheme</t>
  </si>
  <si>
    <t>144 - Electrical Distribution Boards Replacement</t>
  </si>
  <si>
    <t>145 - Air Conditioning Gas Replacement 13 - 14 Scheme</t>
  </si>
  <si>
    <t>175 - Bromsgrove Day Crew Plus Welfare Equipment</t>
  </si>
  <si>
    <t>178 - UPS Enhancement</t>
  </si>
  <si>
    <t>182 - USAR Intergration</t>
  </si>
  <si>
    <t>186 - Appliance Bay Doors</t>
  </si>
  <si>
    <t>187 - Ross - Roof</t>
  </si>
  <si>
    <t>188 - Eardisley - Roof</t>
  </si>
  <si>
    <t>189 - Redditch - Roof</t>
  </si>
  <si>
    <t>190 - FAHQ - Roof</t>
  </si>
  <si>
    <t>191 - Hereford - Appliance Bay heating</t>
  </si>
  <si>
    <t>192 - Redditch YFA</t>
  </si>
  <si>
    <t>193 - Replace Redundant Towers with Masts</t>
  </si>
  <si>
    <t>195 - Bromyard Garages - Retaining Walls</t>
  </si>
  <si>
    <t>197 - Public Sector Network Physical Security Measures</t>
  </si>
  <si>
    <t>201 - Day Crew Plus Hereford</t>
  </si>
  <si>
    <t>202 - Day Crew Plus Worcester</t>
  </si>
  <si>
    <t>203 - JPV Works</t>
  </si>
  <si>
    <t>Minor Building Schemes Sub-Total</t>
  </si>
  <si>
    <t>127 - Wide Area Network / Internet Improvement</t>
  </si>
  <si>
    <t>159 - Computer Software 12-13</t>
  </si>
  <si>
    <t>161 - Network Upgrades LAN/ WAN</t>
  </si>
  <si>
    <t>162 - Core Switch Hardware Replacement 12-13</t>
  </si>
  <si>
    <t>163 - Lan Switch Router IOS updates</t>
  </si>
  <si>
    <t>164 - Droitwich Wan upgrade</t>
  </si>
  <si>
    <t>166 - Swipe Card Upgrade to ISO 14443A-4</t>
  </si>
  <si>
    <t>167 - Retained Station Swipe Card Roll Out</t>
  </si>
  <si>
    <t>169 - Hardware/Computer Purchase 13-14</t>
  </si>
  <si>
    <t>170 - Computer Software 13-14</t>
  </si>
  <si>
    <t>171 - Developments 13-14</t>
  </si>
  <si>
    <t>172 - Server Hardware Upgrades 13/14</t>
  </si>
  <si>
    <t>173 - Core Switch Hardware Replacement 13-14</t>
  </si>
  <si>
    <t>180 - Finance System Workflow</t>
  </si>
  <si>
    <t>183 - Committee Management Information System</t>
  </si>
  <si>
    <t>194 - Business Continuity</t>
  </si>
  <si>
    <t>101 - Intel Application</t>
  </si>
  <si>
    <t>Minor IT Schemes Sub-Total</t>
  </si>
  <si>
    <t>174 - Large Animal Rescue Equipment</t>
  </si>
  <si>
    <t>176 - UHRP / ISV Additional Equipment</t>
  </si>
  <si>
    <t>181 - Bromsgrove BA Compressor</t>
  </si>
  <si>
    <t>184 - Tactical Ventilation</t>
  </si>
  <si>
    <t>185 - Compressors - Malvern/Peterchurch</t>
  </si>
  <si>
    <t>196 - Hydraulic Test and Maintenance Rig</t>
  </si>
  <si>
    <t>Minor Equipment Schemes Sub-Total</t>
  </si>
  <si>
    <t>998 - Unallocated Minor Schemes</t>
  </si>
  <si>
    <t>Total Minor Schemes</t>
  </si>
  <si>
    <t>Capital Strategy</t>
  </si>
  <si>
    <t>Hereford &amp; Worcester Fire Authority:</t>
  </si>
  <si>
    <t>Capital Budget 2014-15 : Provisional Out-turn</t>
  </si>
  <si>
    <t>Revised</t>
  </si>
  <si>
    <t>Proposed</t>
  </si>
  <si>
    <t>Out-turn</t>
  </si>
  <si>
    <t>Variance</t>
  </si>
  <si>
    <t>Rephasing</t>
  </si>
  <si>
    <t>TOTAL CAPITAL BUDGET</t>
  </si>
  <si>
    <t>MRP</t>
  </si>
  <si>
    <t>Expd to</t>
  </si>
  <si>
    <t>Formula</t>
  </si>
  <si>
    <t>Control</t>
  </si>
  <si>
    <t>USAR</t>
  </si>
  <si>
    <t>RCCO</t>
  </si>
  <si>
    <t>NET</t>
  </si>
  <si>
    <t>Finance</t>
  </si>
  <si>
    <t>Grant</t>
  </si>
  <si>
    <t>Reserve</t>
  </si>
  <si>
    <t>DRF</t>
  </si>
  <si>
    <t>BORROWING</t>
  </si>
  <si>
    <t>Period</t>
  </si>
  <si>
    <t>REPORT SETTINGS</t>
  </si>
  <si>
    <t>Description:</t>
  </si>
  <si>
    <t>Capital Actual Vs Budget Report</t>
  </si>
  <si>
    <t>Narration:</t>
  </si>
  <si>
    <t>Created By:</t>
  </si>
  <si>
    <t>TECHONE - 30-Jul-2007 14:20:39</t>
  </si>
  <si>
    <t>Destination:</t>
  </si>
  <si>
    <t>Allow Change=N;Drilldown Mode=None;Eval Vars In Excel Formulas=N;Destination=AnotherSheet;Output Type=ExcelWorkbook;Sheet Name=Report;Display Gridlines=N;Display Row and Column Headings=Y;Display PageBreaks=N;Collapse Groups=N;Standard Report=N</t>
  </si>
  <si>
    <t>Publishing:</t>
  </si>
  <si>
    <t>File Title=Capex Actual Vs Budget Report;Display Height=200;Link Options=None</t>
  </si>
  <si>
    <t>Protection:</t>
  </si>
  <si>
    <t>Protect Sheets=N;Protect Workbooks=N;Structure=N;Windows=N;ReadOnly=N</t>
  </si>
  <si>
    <t>REPORT VARIABLES</t>
  </si>
  <si>
    <t>Variable</t>
  </si>
  <si>
    <t>Description</t>
  </si>
  <si>
    <t>Type/Edit</t>
  </si>
  <si>
    <t>Value</t>
  </si>
  <si>
    <t>Field Dict Code</t>
  </si>
  <si>
    <t>List Values</t>
  </si>
  <si>
    <t>Variable 1:</t>
  </si>
  <si>
    <t>FROM</t>
  </si>
  <si>
    <t>From</t>
  </si>
  <si>
    <t>AlphaNumeric;Y;Y;Y;Specified;200</t>
  </si>
  <si>
    <t>1</t>
  </si>
  <si>
    <t>Variable 2:</t>
  </si>
  <si>
    <t>TO</t>
  </si>
  <si>
    <t>To</t>
  </si>
  <si>
    <t>{&amp;F1_CUR_PERIOD}</t>
  </si>
  <si>
    <t>Variable 3:</t>
  </si>
  <si>
    <t>ACTLDG</t>
  </si>
  <si>
    <t>Actual Capex ledger</t>
  </si>
  <si>
    <t>{&amp;F1_CAPEX_LDG}</t>
  </si>
  <si>
    <t>Variable 4:</t>
  </si>
  <si>
    <t>BUDLDG</t>
  </si>
  <si>
    <t>Budget Capex Ledger</t>
  </si>
  <si>
    <t>{&amp;F1_CAPEX_BUD}</t>
  </si>
  <si>
    <t>Variable 5:</t>
  </si>
  <si>
    <t>Variable 6:</t>
  </si>
  <si>
    <t>COLUMN DEFINITION</t>
  </si>
  <si>
    <t xml:space="preserve"> </t>
  </si>
  <si>
    <t>Name:</t>
  </si>
  <si>
    <t>ColumnDefn1</t>
  </si>
  <si>
    <t>Data Source:</t>
  </si>
  <si>
    <t>F1GLPeriodBalances</t>
  </si>
  <si>
    <t>Parameters:</t>
  </si>
  <si>
    <t>ChartName=CAPITAL</t>
  </si>
  <si>
    <t>Drilldown:</t>
  </si>
  <si>
    <t>Heading Start Row=1;Heading Rows=7;Offline Min Rows=50;SecAttLinks=False;CombOfflineShts=False;DD Link Cols Type=All</t>
  </si>
  <si>
    <t>Column Name:</t>
  </si>
  <si>
    <t>AMEND</t>
  </si>
  <si>
    <t>AMDBUD</t>
  </si>
  <si>
    <t>AmendA</t>
  </si>
  <si>
    <t>ActualAMD</t>
  </si>
  <si>
    <t>Cmtmnt</t>
  </si>
  <si>
    <t>AmendCom</t>
  </si>
  <si>
    <t>ComAmd</t>
  </si>
  <si>
    <t>Ttl</t>
  </si>
  <si>
    <t>RemBud</t>
  </si>
  <si>
    <t>Column7</t>
  </si>
  <si>
    <t>Column8</t>
  </si>
  <si>
    <t>Action:</t>
  </si>
  <si>
    <t>PeriodBalance</t>
  </si>
  <si>
    <t>UserDefined</t>
  </si>
  <si>
    <t>Commitment</t>
  </si>
  <si>
    <t>Display</t>
  </si>
  <si>
    <t>Field:</t>
  </si>
  <si>
    <t>F1Lpb_BalAmt1</t>
  </si>
  <si>
    <t>F1La_TotalComAmt1</t>
  </si>
  <si>
    <t>Capital_Report</t>
  </si>
  <si>
    <t>Capital_Report_Description</t>
  </si>
  <si>
    <t>Details:</t>
  </si>
  <si>
    <t>Code - Description</t>
  </si>
  <si>
    <t>Display:</t>
  </si>
  <si>
    <t>Y</t>
  </si>
  <si>
    <t>N</t>
  </si>
  <si>
    <t>Use Column=Y;Display Column=Y;Title=Scheme;Title same as Column Name=Y;Type=SameAsColumn;Display Format Type=DefaultForType;Display Width=100;Link Options=None;Total Line Type=None</t>
  </si>
  <si>
    <t>Use Column=Y;Display Column=Y;Title=Budget;Title same as Column Name=Y;Type=SameAsColumn;Display Format Type=DefaultForType;Display Format=#,##0.00~sc~(#,##0.00);Display Width=100;Link Options=None;Total Line Type=None</t>
  </si>
  <si>
    <t>Use Column=Y;Display Column=Y;Title=AMEND;Title same as Column Name=Y;Type=SameAsColumn;Display Format Type=DefaultForType;Display Width=100;Link Options=None;Total Line Type=None</t>
  </si>
  <si>
    <t>Use Column=Y;Display Column=Y;Title=AMDBUD;Title same as Column Name=Y;Type=SameAsColumn;Display Format Type=DefaultForType;Display Width=100;Link Options=None;Total Line Type=None</t>
  </si>
  <si>
    <t>Use Column=Y;Display Column=Y;Title=Actual;Title same as Column Name=Y;Type=SameAsColumn;Display Format Type=DefaultForType;Display Format=#,##0.00~sc~(#,##0.00);Display Width=100;Link Options=None;Total Line Type=None</t>
  </si>
  <si>
    <t>Use Column=Y;Display Column=Y;Title=Amend A;Title same as Column Name=Y;Type=SameAsColumn;Display Format Type=DefaultForType;Display Width=100;Link Options=None;Total Line Type=None</t>
  </si>
  <si>
    <t>Use Column=Y;Display Column=Y;Title=Actual AMD;Title same as Column Name=Y;Type=SameAsColumn;Display Format Type=DefaultForType;Display Width=100;Link Options=None;Total Line Type=None</t>
  </si>
  <si>
    <t>Use Column=Y;Display Column=Y;Title=Cmtmnt;Title same as Column Name=Y;Type=SameAsColumn;Display Format Type=DefaultForType;Display Format=#,##0.00~sc~(#,##0.00);Display Width=100;Link Options=None;Total Line Type=None</t>
  </si>
  <si>
    <t>Use Column=Y;Display Column=Y;Title=Amend Com;Title same as Column Name=Y;Type=SameAsColumn;Display Format Type=DefaultForType;Display Width=100;Link Options=None;Total Line Type=None</t>
  </si>
  <si>
    <t>Use Column=Y;Display Column=Y;Title=Com Amd;Title same as Column Name=Y;Type=SameAsColumn;Display Format Type=DefaultForType;Display Width=100;Link Options=None;Total Line Type=None</t>
  </si>
  <si>
    <t>Use Column=Y;Display Column=Y;Title=Ttl;Title same as Column Name=Y;Type=SameAsColumn;Display Format Type=DefaultForType;Display Width=100;Link Options=None;Total Line Type=None</t>
  </si>
  <si>
    <t>Use Column=Y;Display Column=Y;Title=Rem Bud;Title same as Column Name=Y;Type=SameAsColumn;Display Format Type=DefaultForType;Display Width=100;Link Options=None;Total Line Type=None</t>
  </si>
  <si>
    <t>Use Column=Y;Display Column=Y;Title=Column 7;Title same as Column Name=Y;Type=SameAsColumn;Display Format Type=DefaultForType;Display Width=100;Link Options=None;Total Line Type=None</t>
  </si>
  <si>
    <t>Use Column=Y;Display Column=Y;Title=Column 8;Title same as Column Name=Y;Type=SameAsColumn;Display Format Type=DefaultForType;Display Width=100;Link Options=None;Total Line Type=None</t>
  </si>
  <si>
    <t>Ledger:</t>
  </si>
  <si>
    <t>{&amp;BUDLDG}</t>
  </si>
  <si>
    <t>{&amp;ACTLDG}</t>
  </si>
  <si>
    <t>Period:</t>
  </si>
  <si>
    <t>0</t>
  </si>
  <si>
    <t>Period To:</t>
  </si>
  <si>
    <t>13</t>
  </si>
  <si>
    <t>ROW COMMANDS</t>
  </si>
  <si>
    <t>Updated on 02-Jun-2015 13:38:13 by user MREOHORN</t>
  </si>
  <si>
    <t>Command</t>
  </si>
  <si>
    <t>Details</t>
  </si>
  <si>
    <t>Selection</t>
  </si>
  <si>
    <t>Search</t>
  </si>
  <si>
    <t>Value (Fr)</t>
  </si>
  <si>
    <t>Value (To)</t>
  </si>
  <si>
    <t>All;Delete</t>
  </si>
  <si>
    <t>All</t>
  </si>
  <si>
    <t>Level 1</t>
  </si>
  <si>
    <t>F1Ldg_Period</t>
  </si>
  <si>
    <t>between</t>
  </si>
  <si>
    <t>{&amp;FROM}</t>
  </si>
  <si>
    <t>{&amp;TO}</t>
  </si>
  <si>
    <t>Printed On: {&amp;DATE}</t>
  </si>
  <si>
    <t>Sys Commitments</t>
  </si>
  <si>
    <t>Commitments</t>
  </si>
  <si>
    <t>Remainder</t>
  </si>
  <si>
    <t>Capital_Report;Y;Off</t>
  </si>
  <si>
    <t>100</t>
  </si>
  <si>
    <t>300</t>
  </si>
  <si>
    <t xml:space="preserve"> {&amp;ColumnDefn1.Capital_Report_Description}</t>
  </si>
  <si>
    <t>{Scheme};{Scheme_Description}</t>
  </si>
  <si>
    <t>Capital_Report;Y</t>
  </si>
  <si>
    <t>400</t>
  </si>
  <si>
    <t>899</t>
  </si>
  <si>
    <t>{&amp;ColumnDefn1.Capital_Report_Description}</t>
  </si>
  <si>
    <t xml:space="preserve">Sub Total Minor Schemes </t>
  </si>
  <si>
    <t xml:space="preserve">Capital Budget </t>
  </si>
  <si>
    <t>=</t>
  </si>
  <si>
    <t>900</t>
  </si>
  <si>
    <t>157 - Hereford Stat</t>
  </si>
  <si>
    <t>RCCO - including Reserves</t>
  </si>
  <si>
    <t>Cap Grants</t>
  </si>
  <si>
    <t>Cap Rcpts</t>
  </si>
  <si>
    <t>Net Borrow</t>
  </si>
  <si>
    <t>TO FINANCE</t>
  </si>
  <si>
    <t>CAPREP: 100 - Vehicles</t>
  </si>
  <si>
    <t>Capital Financing 2014/15</t>
  </si>
  <si>
    <t xml:space="preserve">CAPREP: 400 - Minor Schemes </t>
  </si>
  <si>
    <t>CAPREP: 200 - Major Building</t>
  </si>
  <si>
    <t>CAPREP: 300 - Major Equipment</t>
  </si>
  <si>
    <t>CAPREP: 500 - Minor Schemes - IT</t>
  </si>
  <si>
    <t>CAPREP: 600 - Minor Schemes - Equipment</t>
  </si>
  <si>
    <t>Totals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</si>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</sst>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\ #,##0_-;\-\ #,##0"/>
    <numFmt numFmtId="166" formatCode="\ #,##0.00_-;\-\ #,##0.00"/>
  </numFmts>
  <fonts count="32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name val="Helv"/>
      <charset val="204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5">
    <xf numFmtId="0" fontId="0" fillId="0" borderId="0"/>
    <xf numFmtId="0" fontId="3" fillId="0" borderId="0"/>
    <xf numFmtId="0" fontId="3" fillId="0" borderId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3" borderId="0" applyNumberFormat="0" applyBorder="0" applyAlignment="0" applyProtection="0"/>
    <xf numFmtId="0" fontId="17" fillId="7" borderId="0" applyNumberFormat="0" applyBorder="0" applyAlignment="0" applyProtection="0"/>
    <xf numFmtId="0" fontId="18" fillId="24" borderId="21" applyNumberFormat="0" applyAlignment="0" applyProtection="0"/>
    <xf numFmtId="0" fontId="19" fillId="25" borderId="22" applyNumberFormat="0" applyAlignment="0" applyProtection="0"/>
    <xf numFmtId="0" fontId="20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22" fillId="0" borderId="23" applyNumberFormat="0" applyFill="0" applyAlignment="0" applyProtection="0"/>
    <xf numFmtId="0" fontId="23" fillId="0" borderId="24" applyNumberFormat="0" applyFill="0" applyAlignment="0" applyProtection="0"/>
    <xf numFmtId="0" fontId="24" fillId="0" borderId="25" applyNumberFormat="0" applyFill="0" applyAlignment="0" applyProtection="0"/>
    <xf numFmtId="0" fontId="24" fillId="0" borderId="0" applyNumberFormat="0" applyFill="0" applyBorder="0" applyAlignment="0" applyProtection="0"/>
    <xf numFmtId="0" fontId="25" fillId="11" borderId="21" applyNumberFormat="0" applyAlignment="0" applyProtection="0"/>
    <xf numFmtId="0" fontId="26" fillId="0" borderId="26" applyNumberFormat="0" applyFill="0" applyAlignment="0" applyProtection="0"/>
    <xf numFmtId="0" fontId="27" fillId="26" borderId="0" applyNumberFormat="0" applyBorder="0" applyAlignment="0" applyProtection="0"/>
    <xf numFmtId="0" fontId="15" fillId="27" borderId="27" applyNumberFormat="0" applyFont="0" applyAlignment="0" applyProtection="0"/>
    <xf numFmtId="0" fontId="28" fillId="24" borderId="28" applyNumberFormat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31" fillId="0" borderId="29" applyNumberFormat="0" applyFill="0" applyAlignment="0" applyProtection="0"/>
    <xf numFmtId="0" fontId="14" fillId="0" borderId="0" applyNumberFormat="0" applyFill="0" applyBorder="0" applyAlignment="0" applyProtection="0"/>
  </cellStyleXfs>
  <cellXfs count="129">
    <xf numFmtId="0" fontId="0" fillId="0" borderId="0" xfId="0"/>
    <xf numFmtId="0" fontId="1" fillId="2" borderId="1" xfId="0" applyFont="1" applyFill="1" applyBorder="1" applyAlignment="1">
      <alignment vertical="center"/>
    </xf>
    <xf numFmtId="0" fontId="0" fillId="2" borderId="2" xfId="0" applyFill="1" applyBorder="1"/>
    <xf numFmtId="41" fontId="0" fillId="2" borderId="2" xfId="0" applyNumberFormat="1" applyFill="1" applyBorder="1"/>
    <xf numFmtId="164" fontId="0" fillId="2" borderId="2" xfId="0" applyNumberFormat="1" applyFill="1" applyBorder="1"/>
    <xf numFmtId="2" fontId="0" fillId="2" borderId="2" xfId="0" applyNumberFormat="1" applyFill="1" applyBorder="1"/>
    <xf numFmtId="0" fontId="2" fillId="3" borderId="0" xfId="0" applyFont="1" applyFill="1"/>
    <xf numFmtId="0" fontId="3" fillId="3" borderId="0" xfId="0" applyFont="1" applyFill="1"/>
    <xf numFmtId="0" fontId="0" fillId="3" borderId="0" xfId="0" applyFill="1"/>
    <xf numFmtId="41" fontId="0" fillId="3" borderId="0" xfId="0" applyNumberFormat="1" applyFill="1"/>
    <xf numFmtId="164" fontId="0" fillId="3" borderId="0" xfId="0" applyNumberFormat="1" applyFill="1"/>
    <xf numFmtId="2" fontId="0" fillId="3" borderId="0" xfId="0" applyNumberFormat="1" applyFill="1"/>
    <xf numFmtId="0" fontId="4" fillId="3" borderId="0" xfId="0" applyFont="1" applyFill="1"/>
    <xf numFmtId="0" fontId="2" fillId="4" borderId="0" xfId="0" applyFont="1" applyFill="1"/>
    <xf numFmtId="0" fontId="3" fillId="4" borderId="0" xfId="0" applyFont="1" applyFill="1"/>
    <xf numFmtId="0" fontId="0" fillId="4" borderId="0" xfId="0" applyFill="1"/>
    <xf numFmtId="41" fontId="0" fillId="4" borderId="0" xfId="0" applyNumberFormat="1" applyFill="1"/>
    <xf numFmtId="164" fontId="0" fillId="4" borderId="0" xfId="0" applyNumberFormat="1" applyFill="1"/>
    <xf numFmtId="2" fontId="0" fillId="4" borderId="0" xfId="0" applyNumberFormat="1" applyFill="1"/>
    <xf numFmtId="0" fontId="4" fillId="4" borderId="0" xfId="0" applyFont="1" applyFill="1"/>
    <xf numFmtId="0" fontId="3" fillId="4" borderId="0" xfId="0" quotePrefix="1" applyFont="1" applyFill="1"/>
    <xf numFmtId="41" fontId="3" fillId="3" borderId="0" xfId="0" applyNumberFormat="1" applyFont="1" applyFill="1"/>
    <xf numFmtId="164" fontId="3" fillId="3" borderId="0" xfId="0" applyNumberFormat="1" applyFont="1" applyFill="1"/>
    <xf numFmtId="2" fontId="3" fillId="3" borderId="0" xfId="0" applyNumberFormat="1" applyFont="1" applyFill="1"/>
    <xf numFmtId="41" fontId="3" fillId="3" borderId="0" xfId="0" quotePrefix="1" applyNumberFormat="1" applyFont="1" applyFill="1"/>
    <xf numFmtId="0" fontId="3" fillId="2" borderId="0" xfId="0" applyFont="1" applyFill="1"/>
    <xf numFmtId="0" fontId="4" fillId="2" borderId="0" xfId="0" applyFont="1" applyFill="1"/>
    <xf numFmtId="41" fontId="0" fillId="2" borderId="0" xfId="0" applyNumberFormat="1" applyFill="1"/>
    <xf numFmtId="164" fontId="0" fillId="2" borderId="0" xfId="0" applyNumberFormat="1" applyFill="1"/>
    <xf numFmtId="2" fontId="0" fillId="2" borderId="0" xfId="0" applyNumberFormat="1" applyFill="1"/>
    <xf numFmtId="0" fontId="0" fillId="2" borderId="0" xfId="0" applyFill="1"/>
    <xf numFmtId="0" fontId="5" fillId="0" borderId="0" xfId="0" applyFont="1"/>
    <xf numFmtId="41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41" fontId="3" fillId="0" borderId="0" xfId="0" applyNumberFormat="1" applyFont="1"/>
    <xf numFmtId="164" fontId="3" fillId="0" borderId="0" xfId="0" applyNumberFormat="1" applyFont="1"/>
    <xf numFmtId="2" fontId="3" fillId="0" borderId="0" xfId="0" applyNumberFormat="1" applyFont="1"/>
    <xf numFmtId="0" fontId="3" fillId="0" borderId="0" xfId="0" applyFont="1"/>
    <xf numFmtId="0" fontId="6" fillId="0" borderId="0" xfId="0" applyFont="1"/>
    <xf numFmtId="0" fontId="1" fillId="2" borderId="3" xfId="0" applyFont="1" applyFill="1" applyBorder="1" applyAlignment="1">
      <alignment horizontal="center"/>
    </xf>
    <xf numFmtId="41" fontId="1" fillId="2" borderId="4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0" fillId="0" borderId="5" xfId="0" applyBorder="1"/>
    <xf numFmtId="41" fontId="0" fillId="0" borderId="5" xfId="0" applyNumberFormat="1" applyBorder="1"/>
    <xf numFmtId="164" fontId="0" fillId="0" borderId="5" xfId="0" applyNumberFormat="1" applyBorder="1"/>
    <xf numFmtId="0" fontId="7" fillId="0" borderId="6" xfId="0" applyFont="1" applyBorder="1"/>
    <xf numFmtId="41" fontId="0" fillId="0" borderId="6" xfId="0" applyNumberFormat="1" applyBorder="1"/>
    <xf numFmtId="164" fontId="0" fillId="0" borderId="6" xfId="0" applyNumberFormat="1" applyBorder="1"/>
    <xf numFmtId="41" fontId="3" fillId="0" borderId="7" xfId="0" applyNumberFormat="1" applyFont="1" applyBorder="1" applyAlignment="1">
      <alignment horizontal="left"/>
    </xf>
    <xf numFmtId="41" fontId="3" fillId="0" borderId="8" xfId="0" applyNumberFormat="1" applyFont="1" applyBorder="1" applyAlignment="1">
      <alignment horizontal="right"/>
    </xf>
    <xf numFmtId="41" fontId="3" fillId="0" borderId="7" xfId="0" applyNumberFormat="1" applyFont="1" applyBorder="1" applyAlignment="1">
      <alignment horizontal="right"/>
    </xf>
    <xf numFmtId="41" fontId="0" fillId="0" borderId="7" xfId="0" applyNumberFormat="1" applyBorder="1"/>
    <xf numFmtId="164" fontId="0" fillId="0" borderId="7" xfId="0" applyNumberFormat="1" applyBorder="1"/>
    <xf numFmtId="41" fontId="3" fillId="0" borderId="9" xfId="0" applyNumberFormat="1" applyFont="1" applyBorder="1" applyAlignment="1">
      <alignment horizontal="right"/>
    </xf>
    <xf numFmtId="41" fontId="3" fillId="0" borderId="10" xfId="0" applyNumberFormat="1" applyFont="1" applyBorder="1" applyAlignment="1">
      <alignment horizontal="right"/>
    </xf>
    <xf numFmtId="41" fontId="0" fillId="0" borderId="9" xfId="0" applyNumberFormat="1" applyBorder="1"/>
    <xf numFmtId="164" fontId="0" fillId="0" borderId="9" xfId="0" applyNumberFormat="1" applyBorder="1"/>
    <xf numFmtId="41" fontId="1" fillId="2" borderId="11" xfId="0" applyNumberFormat="1" applyFont="1" applyFill="1" applyBorder="1"/>
    <xf numFmtId="41" fontId="1" fillId="2" borderId="12" xfId="0" applyNumberFormat="1" applyFont="1" applyFill="1" applyBorder="1"/>
    <xf numFmtId="0" fontId="0" fillId="0" borderId="6" xfId="0" applyBorder="1"/>
    <xf numFmtId="41" fontId="0" fillId="0" borderId="2" xfId="0" applyNumberFormat="1" applyBorder="1"/>
    <xf numFmtId="164" fontId="0" fillId="0" borderId="2" xfId="0" applyNumberFormat="1" applyBorder="1"/>
    <xf numFmtId="0" fontId="1" fillId="2" borderId="13" xfId="0" applyFont="1" applyFill="1" applyBorder="1"/>
    <xf numFmtId="41" fontId="1" fillId="2" borderId="7" xfId="0" applyNumberFormat="1" applyFont="1" applyFill="1" applyBorder="1"/>
    <xf numFmtId="0" fontId="3" fillId="0" borderId="2" xfId="0" applyFont="1" applyBorder="1"/>
    <xf numFmtId="41" fontId="3" fillId="0" borderId="2" xfId="0" applyNumberFormat="1" applyFont="1" applyBorder="1" applyAlignment="1">
      <alignment horizontal="right"/>
    </xf>
    <xf numFmtId="0" fontId="8" fillId="2" borderId="3" xfId="0" applyFont="1" applyFill="1" applyBorder="1"/>
    <xf numFmtId="41" fontId="1" fillId="2" borderId="4" xfId="0" applyNumberFormat="1" applyFont="1" applyFill="1" applyBorder="1"/>
    <xf numFmtId="0" fontId="0" fillId="0" borderId="2" xfId="0" applyBorder="1"/>
    <xf numFmtId="0" fontId="8" fillId="2" borderId="1" xfId="0" applyFont="1" applyFill="1" applyBorder="1"/>
    <xf numFmtId="41" fontId="1" fillId="2" borderId="2" xfId="0" applyNumberFormat="1" applyFont="1" applyFill="1" applyBorder="1"/>
    <xf numFmtId="41" fontId="1" fillId="0" borderId="0" xfId="0" applyNumberFormat="1" applyFont="1"/>
    <xf numFmtId="41" fontId="1" fillId="0" borderId="5" xfId="0" applyNumberFormat="1" applyFont="1" applyBorder="1"/>
    <xf numFmtId="41" fontId="1" fillId="0" borderId="6" xfId="0" applyNumberFormat="1" applyFont="1" applyBorder="1"/>
    <xf numFmtId="41" fontId="1" fillId="0" borderId="7" xfId="0" applyNumberFormat="1" applyFont="1" applyBorder="1" applyAlignment="1">
      <alignment horizontal="right"/>
    </xf>
    <xf numFmtId="41" fontId="1" fillId="0" borderId="9" xfId="0" applyNumberFormat="1" applyFont="1" applyBorder="1" applyAlignment="1">
      <alignment horizontal="right"/>
    </xf>
    <xf numFmtId="41" fontId="1" fillId="0" borderId="2" xfId="0" applyNumberFormat="1" applyFont="1" applyBorder="1"/>
    <xf numFmtId="41" fontId="1" fillId="0" borderId="11" xfId="0" applyNumberFormat="1" applyFont="1" applyBorder="1"/>
    <xf numFmtId="41" fontId="1" fillId="0" borderId="10" xfId="0" applyNumberFormat="1" applyFont="1" applyBorder="1" applyAlignment="1">
      <alignment horizontal="right"/>
    </xf>
    <xf numFmtId="41" fontId="1" fillId="2" borderId="9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4" xfId="0" applyBorder="1"/>
    <xf numFmtId="0" fontId="0" fillId="0" borderId="7" xfId="0" applyBorder="1"/>
    <xf numFmtId="2" fontId="0" fillId="0" borderId="7" xfId="0" applyNumberFormat="1" applyBorder="1"/>
    <xf numFmtId="2" fontId="0" fillId="0" borderId="9" xfId="0" applyNumberFormat="1" applyBorder="1"/>
    <xf numFmtId="49" fontId="9" fillId="0" borderId="0" xfId="1" applyNumberFormat="1" applyFont="1"/>
    <xf numFmtId="49" fontId="10" fillId="0" borderId="0" xfId="1" applyNumberFormat="1" applyFont="1"/>
    <xf numFmtId="41" fontId="12" fillId="0" borderId="14" xfId="0" applyNumberFormat="1" applyFont="1" applyBorder="1" applyAlignment="1">
      <alignment horizontal="center"/>
    </xf>
    <xf numFmtId="0" fontId="12" fillId="0" borderId="0" xfId="0" applyFont="1"/>
    <xf numFmtId="2" fontId="12" fillId="0" borderId="0" xfId="0" applyNumberFormat="1" applyFont="1"/>
    <xf numFmtId="0" fontId="11" fillId="5" borderId="4" xfId="0" applyFont="1" applyFill="1" applyBorder="1" applyAlignment="1">
      <alignment horizontal="center"/>
    </xf>
    <xf numFmtId="41" fontId="11" fillId="5" borderId="4" xfId="0" applyNumberFormat="1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41" fontId="11" fillId="5" borderId="9" xfId="0" applyNumberFormat="1" applyFont="1" applyFill="1" applyBorder="1" applyAlignment="1">
      <alignment horizontal="center"/>
    </xf>
    <xf numFmtId="41" fontId="11" fillId="5" borderId="11" xfId="0" applyNumberFormat="1" applyFont="1" applyFill="1" applyBorder="1"/>
    <xf numFmtId="41" fontId="11" fillId="5" borderId="12" xfId="0" applyNumberFormat="1" applyFont="1" applyFill="1" applyBorder="1"/>
    <xf numFmtId="0" fontId="13" fillId="5" borderId="1" xfId="0" applyFont="1" applyFill="1" applyBorder="1"/>
    <xf numFmtId="41" fontId="1" fillId="0" borderId="8" xfId="0" applyNumberFormat="1" applyFont="1" applyFill="1" applyBorder="1" applyAlignment="1">
      <alignment horizontal="right"/>
    </xf>
    <xf numFmtId="41" fontId="1" fillId="3" borderId="15" xfId="0" applyNumberFormat="1" applyFont="1" applyFill="1" applyBorder="1"/>
    <xf numFmtId="166" fontId="1" fillId="3" borderId="16" xfId="0" applyNumberFormat="1" applyFont="1" applyFill="1" applyBorder="1"/>
    <xf numFmtId="41" fontId="1" fillId="3" borderId="17" xfId="0" applyNumberFormat="1" applyFont="1" applyFill="1" applyBorder="1"/>
    <xf numFmtId="166" fontId="1" fillId="3" borderId="18" xfId="0" applyNumberFormat="1" applyFont="1" applyFill="1" applyBorder="1"/>
    <xf numFmtId="41" fontId="1" fillId="3" borderId="19" xfId="0" applyNumberFormat="1" applyFont="1" applyFill="1" applyBorder="1"/>
    <xf numFmtId="166" fontId="1" fillId="3" borderId="20" xfId="0" applyNumberFormat="1" applyFont="1" applyFill="1" applyBorder="1"/>
    <xf numFmtId="41" fontId="1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1" fontId="0" fillId="0" borderId="0" xfId="0" applyNumberFormat="1" applyFill="1"/>
    <xf numFmtId="41" fontId="1" fillId="0" borderId="0" xfId="0" applyNumberFormat="1" applyFont="1" applyBorder="1"/>
    <xf numFmtId="41" fontId="0" fillId="0" borderId="0" xfId="0" applyNumberFormat="1" applyBorder="1"/>
    <xf numFmtId="0" fontId="1" fillId="2" borderId="11" xfId="0" applyFont="1" applyFill="1" applyBorder="1" applyAlignment="1">
      <alignment horizontal="center"/>
    </xf>
    <xf numFmtId="166" fontId="1" fillId="2" borderId="11" xfId="0" applyNumberFormat="1" applyFont="1" applyFill="1" applyBorder="1" applyAlignment="1">
      <alignment horizontal="center"/>
    </xf>
    <xf numFmtId="166" fontId="1" fillId="0" borderId="0" xfId="0" applyNumberFormat="1" applyFont="1" applyFill="1" applyBorder="1" applyAlignment="1">
      <alignment horizontal="center"/>
    </xf>
    <xf numFmtId="166" fontId="1" fillId="0" borderId="0" xfId="0" applyNumberFormat="1" applyFont="1" applyFill="1" applyBorder="1"/>
    <xf numFmtId="41" fontId="1" fillId="0" borderId="0" xfId="0" applyNumberFormat="1" applyFont="1" applyFill="1" applyBorder="1"/>
    <xf numFmtId="41" fontId="1" fillId="0" borderId="7" xfId="0" applyNumberFormat="1" applyFont="1" applyFill="1" applyBorder="1" applyAlignment="1">
      <alignment horizontal="center"/>
    </xf>
    <xf numFmtId="41" fontId="1" fillId="0" borderId="8" xfId="0" applyNumberFormat="1" applyFont="1" applyFill="1" applyBorder="1"/>
    <xf numFmtId="41" fontId="1" fillId="0" borderId="7" xfId="0" applyNumberFormat="1" applyFont="1" applyFill="1" applyBorder="1"/>
    <xf numFmtId="41" fontId="1" fillId="2" borderId="1" xfId="0" applyNumberFormat="1" applyFont="1" applyFill="1" applyBorder="1" applyAlignment="1">
      <alignment horizontal="center"/>
    </xf>
    <xf numFmtId="0" fontId="7" fillId="0" borderId="0" xfId="0" applyFont="1"/>
    <xf numFmtId="41" fontId="1" fillId="2" borderId="11" xfId="0" applyNumberFormat="1" applyFont="1" applyFill="1" applyBorder="1" applyAlignment="1">
      <alignment horizontal="center"/>
    </xf>
    <xf numFmtId="0" fontId="7" fillId="0" borderId="0" xfId="1" applyFont="1"/>
    <xf numFmtId="41" fontId="1" fillId="28" borderId="11" xfId="0" applyNumberFormat="1" applyFont="1" applyFill="1" applyBorder="1"/>
    <xf numFmtId="41" fontId="12" fillId="0" borderId="13" xfId="0" applyNumberFormat="1" applyFont="1" applyBorder="1" applyAlignment="1">
      <alignment horizontal="center"/>
    </xf>
    <xf numFmtId="0" fontId="7" fillId="0" borderId="0" xfId="1" applyFont="1"/>
    <xf numFmtId="0" fontId="7" fillId="0" borderId="0" xfId="1" applyFont="1"/>
  </cellXfs>
  <cellStyles count="45">
    <cellStyle name="20% - Accent1 2" xfId="3" xr:uid="{DB104C80-B832-4A39-9CBC-21CEA2A04499}"/>
    <cellStyle name="20% - Accent2 2" xfId="4" xr:uid="{B376C8B4-4379-475D-9AA9-45DD37E9E722}"/>
    <cellStyle name="20% - Accent3 2" xfId="5" xr:uid="{A04C9F8D-FBB8-4842-B9A4-60F5B856C2CC}"/>
    <cellStyle name="20% - Accent4 2" xfId="6" xr:uid="{2DE627C6-ECC3-409F-A27F-A086E624CDD8}"/>
    <cellStyle name="20% - Accent5 2" xfId="7" xr:uid="{60825F82-FCA9-4BCB-B4DD-8CAF8E86E1D3}"/>
    <cellStyle name="20% - Accent6 2" xfId="8" xr:uid="{0C206E48-4CC0-4C85-AF09-3325CC79497A}"/>
    <cellStyle name="40% - Accent1 2" xfId="9" xr:uid="{E2031605-202B-45B8-B74C-7ABA9733A336}"/>
    <cellStyle name="40% - Accent2 2" xfId="10" xr:uid="{0838A7E2-48D3-4D93-B828-4D1A678DBA20}"/>
    <cellStyle name="40% - Accent3 2" xfId="11" xr:uid="{2EF780D7-14C2-44CC-888D-B721170E7CD9}"/>
    <cellStyle name="40% - Accent4 2" xfId="12" xr:uid="{8F43A32C-7FEB-46E3-AB84-BBD7275B9A2D}"/>
    <cellStyle name="40% - Accent5 2" xfId="13" xr:uid="{DC69BB73-BDE2-47D5-9BE2-7BB39A341131}"/>
    <cellStyle name="40% - Accent6 2" xfId="14" xr:uid="{6BD8410A-1698-49D3-A0A3-508442C8ED40}"/>
    <cellStyle name="60% - Accent1 2" xfId="15" xr:uid="{01F9F026-D8D8-4B8E-9B5D-1507813EFA62}"/>
    <cellStyle name="60% - Accent2 2" xfId="16" xr:uid="{7A33B205-0E08-4ACA-AE2B-909E14762F90}"/>
    <cellStyle name="60% - Accent3 2" xfId="17" xr:uid="{A51DAD7D-9AAA-43E7-95E4-D0038DFB35B3}"/>
    <cellStyle name="60% - Accent4 2" xfId="18" xr:uid="{F01A7A7D-DCEB-423B-9B22-9FC32B1F0C61}"/>
    <cellStyle name="60% - Accent5 2" xfId="19" xr:uid="{99E9DC71-54C1-48C2-A957-51D879C12466}"/>
    <cellStyle name="60% - Accent6 2" xfId="20" xr:uid="{195E9C4B-D8DC-4A4A-971B-642C02C7E518}"/>
    <cellStyle name="Accent1 2" xfId="21" xr:uid="{912C6E90-5670-4522-A85B-1D9D145EFB0D}"/>
    <cellStyle name="Accent2 2" xfId="22" xr:uid="{607723B0-6172-4573-A025-6E646AD7BC73}"/>
    <cellStyle name="Accent3 2" xfId="23" xr:uid="{92397141-6476-49EA-9867-87101DCC6D69}"/>
    <cellStyle name="Accent4 2" xfId="24" xr:uid="{B4736666-32B2-486C-99E7-15AB21519A03}"/>
    <cellStyle name="Accent5 2" xfId="25" xr:uid="{8B58984A-A418-4D15-B0C7-5A8577E1D65D}"/>
    <cellStyle name="Accent6 2" xfId="26" xr:uid="{A9DDDC5B-0C8D-410D-8ECC-E50919A8D1FD}"/>
    <cellStyle name="Bad 2" xfId="27" xr:uid="{67F8FD6F-5653-4888-A5FC-E2E6B96FA1C7}"/>
    <cellStyle name="Calculation 2" xfId="28" xr:uid="{683AC151-65E7-4D01-8F5E-424DDAFE4113}"/>
    <cellStyle name="Check Cell 2" xfId="29" xr:uid="{2EBE5516-9F7F-42F0-971A-B76BA267FE4A}"/>
    <cellStyle name="Explanatory Text 2" xfId="30" xr:uid="{3192AC52-32B4-4C2B-AD91-7A34F08D23BA}"/>
    <cellStyle name="Good 2" xfId="31" xr:uid="{ECC579C3-843A-468E-B2A1-56C17A282A10}"/>
    <cellStyle name="Heading 1 2" xfId="32" xr:uid="{3CFE2D8C-645A-4DB9-AC88-A02C795E33B5}"/>
    <cellStyle name="Heading 2 2" xfId="33" xr:uid="{9BE864DC-0BA2-4EB8-8280-C9D79C2DE89D}"/>
    <cellStyle name="Heading 3 2" xfId="34" xr:uid="{4EA2F8EB-19B8-4008-9127-062A20058D65}"/>
    <cellStyle name="Heading 4 2" xfId="35" xr:uid="{C5F4E125-DF5B-4D26-838B-6CAB38271B5C}"/>
    <cellStyle name="Input 2" xfId="36" xr:uid="{45CA3687-2506-4649-A9F4-D39E612330C9}"/>
    <cellStyle name="Linked Cell 2" xfId="37" xr:uid="{9830ADDC-2F43-4193-A5F2-024574437E20}"/>
    <cellStyle name="Neutral 2" xfId="38" xr:uid="{FAD7DBEA-9123-4502-9233-D73E74ECB1A3}"/>
    <cellStyle name="Normal" xfId="0" builtinId="0"/>
    <cellStyle name="Normal 2 2" xfId="1" xr:uid="{353A0B05-FE40-40F5-AF96-D36D9DB161EF}"/>
    <cellStyle name="Normal 4" xfId="2" xr:uid="{4CB59795-BFDF-422E-B6A6-53DFF3A17562}"/>
    <cellStyle name="Note 2" xfId="39" xr:uid="{7C30DD4A-5A3E-4DDE-9B6E-4246319FB787}"/>
    <cellStyle name="Output 2" xfId="40" xr:uid="{CA87312F-E0F5-4EF2-A588-4965ABE194B3}"/>
    <cellStyle name="Style 1" xfId="41" xr:uid="{2B97E1BC-A8CF-471B-88E8-F0F92468EC60}"/>
    <cellStyle name="Title 2" xfId="42" xr:uid="{1BD19863-370F-4C97-B0C4-B497374A6573}"/>
    <cellStyle name="Total 2" xfId="43" xr:uid="{2D8C80C2-EB7C-432F-8779-3664464AFA0C}"/>
    <cellStyle name="Warning Text 2" xfId="44" xr:uid="{FB380168-2ACF-454B-A520-D12A70D092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80B24-8688-44FE-B5E2-4C3AA6A73EFC}">
  <sheetPr>
    <pageSetUpPr fitToPage="1"/>
  </sheetPr>
  <dimension ref="A1:I103"/>
  <sheetViews>
    <sheetView showGridLines="0" topLeftCell="B62" workbookViewId="0">
      <selection activeCell="B44" sqref="B44"/>
    </sheetView>
  </sheetViews>
  <sheetFormatPr defaultRowHeight="12.75"/>
  <cols>
    <col min="1" max="1" width="14.7109375" style="15" hidden="1" customWidth="1"/>
    <col min="2" max="2" width="62.7109375" customWidth="1"/>
    <col min="3" max="4" width="12.7109375" style="32" customWidth="1"/>
    <col min="5" max="5" width="12.7109375" style="73" customWidth="1"/>
    <col min="6" max="7" width="12.7109375" style="32" customWidth="1"/>
    <col min="8" max="8" width="12.7109375" style="73" customWidth="1"/>
  </cols>
  <sheetData>
    <row r="1" spans="1:8" s="2" customFormat="1" ht="24" hidden="1" customHeight="1">
      <c r="A1" s="1" t="s">
        <v>0</v>
      </c>
      <c r="B1" s="2" t="s">
        <v>1</v>
      </c>
      <c r="C1" s="3"/>
      <c r="D1" s="3"/>
      <c r="E1" s="72"/>
      <c r="F1" s="3"/>
      <c r="G1" s="3"/>
      <c r="H1" s="72"/>
    </row>
    <row r="2" spans="1:8" ht="26.25">
      <c r="A2" s="14" t="s">
        <v>2</v>
      </c>
      <c r="B2" s="31" t="s">
        <v>3</v>
      </c>
    </row>
    <row r="3" spans="1:8" s="39" customFormat="1">
      <c r="A3" s="14" t="s">
        <v>4</v>
      </c>
      <c r="B3" s="35"/>
      <c r="C3" s="36"/>
      <c r="D3" s="36"/>
      <c r="E3" s="73"/>
      <c r="F3" s="36"/>
      <c r="G3" s="36"/>
      <c r="H3" s="73"/>
    </row>
    <row r="4" spans="1:8" s="39" customFormat="1">
      <c r="A4" s="14" t="s">
        <v>5</v>
      </c>
      <c r="B4" s="40" t="s">
        <v>6</v>
      </c>
      <c r="C4" s="36"/>
      <c r="D4" s="36"/>
      <c r="E4" s="73"/>
      <c r="F4" s="36"/>
      <c r="G4" s="36"/>
      <c r="H4" s="73"/>
    </row>
    <row r="5" spans="1:8" s="39" customFormat="1">
      <c r="A5" s="14" t="s">
        <v>5</v>
      </c>
      <c r="B5" s="41" t="s">
        <v>7</v>
      </c>
      <c r="C5" s="42" t="s">
        <v>8</v>
      </c>
      <c r="D5" s="42" t="s">
        <v>9</v>
      </c>
      <c r="E5" s="42" t="s">
        <v>10</v>
      </c>
      <c r="F5" s="42" t="s">
        <v>11</v>
      </c>
      <c r="G5" s="42" t="s">
        <v>9</v>
      </c>
      <c r="H5" s="42" t="s">
        <v>12</v>
      </c>
    </row>
    <row r="6" spans="1:8">
      <c r="A6" s="14" t="s">
        <v>13</v>
      </c>
      <c r="B6" s="44"/>
      <c r="C6" s="45"/>
      <c r="D6" s="45"/>
      <c r="E6" s="74"/>
      <c r="F6" s="45"/>
      <c r="G6" s="45"/>
      <c r="H6" s="74"/>
    </row>
    <row r="7" spans="1:8" ht="15.75">
      <c r="A7" s="14" t="s">
        <v>5</v>
      </c>
      <c r="B7" s="47" t="s">
        <v>14</v>
      </c>
      <c r="C7" s="48"/>
      <c r="D7" s="48"/>
      <c r="E7" s="75"/>
      <c r="F7" s="48"/>
      <c r="G7" s="48"/>
      <c r="H7" s="75"/>
    </row>
    <row r="8" spans="1:8">
      <c r="A8" s="14" t="s">
        <v>15</v>
      </c>
      <c r="B8" s="50" t="s">
        <v>16</v>
      </c>
      <c r="C8" s="51">
        <v>0</v>
      </c>
      <c r="D8" s="52">
        <v>44385</v>
      </c>
      <c r="E8" s="76">
        <f t="shared" ref="E8:E14" si="0">+C8+D8</f>
        <v>44385</v>
      </c>
      <c r="F8" s="52">
        <v>55501.11</v>
      </c>
      <c r="G8" s="52">
        <v>-11161.11</v>
      </c>
      <c r="H8" s="76">
        <f t="shared" ref="H8:H14" si="1">+F8+G8</f>
        <v>44340</v>
      </c>
    </row>
    <row r="9" spans="1:8">
      <c r="A9" s="14" t="s">
        <v>15</v>
      </c>
      <c r="B9" s="50" t="s">
        <v>17</v>
      </c>
      <c r="C9" s="51">
        <v>1010000</v>
      </c>
      <c r="D9" s="52">
        <f>-C9</f>
        <v>-1010000</v>
      </c>
      <c r="E9" s="76">
        <f t="shared" si="0"/>
        <v>0</v>
      </c>
      <c r="F9" s="52">
        <v>0</v>
      </c>
      <c r="G9" s="52"/>
      <c r="H9" s="76">
        <f t="shared" si="1"/>
        <v>0</v>
      </c>
    </row>
    <row r="10" spans="1:8">
      <c r="A10" s="14" t="s">
        <v>15</v>
      </c>
      <c r="B10" s="50" t="s">
        <v>18</v>
      </c>
      <c r="C10" s="51">
        <v>26000</v>
      </c>
      <c r="D10" s="52"/>
      <c r="E10" s="76">
        <f t="shared" si="0"/>
        <v>26000</v>
      </c>
      <c r="F10" s="52">
        <v>0</v>
      </c>
      <c r="G10" s="52"/>
      <c r="H10" s="76">
        <f t="shared" si="1"/>
        <v>0</v>
      </c>
    </row>
    <row r="11" spans="1:8">
      <c r="A11" s="14" t="s">
        <v>15</v>
      </c>
      <c r="B11" s="50" t="s">
        <v>19</v>
      </c>
      <c r="C11" s="51">
        <v>350000</v>
      </c>
      <c r="D11" s="52">
        <f>-C11</f>
        <v>-350000</v>
      </c>
      <c r="E11" s="76">
        <f t="shared" si="0"/>
        <v>0</v>
      </c>
      <c r="F11" s="52">
        <v>0</v>
      </c>
      <c r="G11" s="52"/>
      <c r="H11" s="76">
        <f t="shared" si="1"/>
        <v>0</v>
      </c>
    </row>
    <row r="12" spans="1:8">
      <c r="A12" s="14" t="s">
        <v>15</v>
      </c>
      <c r="B12" s="50" t="s">
        <v>20</v>
      </c>
      <c r="C12" s="51">
        <v>253000</v>
      </c>
      <c r="D12" s="52">
        <f>-C12</f>
        <v>-253000</v>
      </c>
      <c r="E12" s="76">
        <f t="shared" si="0"/>
        <v>0</v>
      </c>
      <c r="F12" s="52">
        <v>0</v>
      </c>
      <c r="G12" s="52"/>
      <c r="H12" s="76">
        <f t="shared" si="1"/>
        <v>0</v>
      </c>
    </row>
    <row r="13" spans="1:8">
      <c r="A13" s="14" t="s">
        <v>15</v>
      </c>
      <c r="B13" s="50" t="s">
        <v>21</v>
      </c>
      <c r="C13" s="51">
        <v>338000</v>
      </c>
      <c r="D13" s="52"/>
      <c r="E13" s="76">
        <f t="shared" si="0"/>
        <v>338000</v>
      </c>
      <c r="F13" s="52">
        <v>0</v>
      </c>
      <c r="G13" s="52">
        <f>-G8</f>
        <v>11161.11</v>
      </c>
      <c r="H13" s="76">
        <f t="shared" si="1"/>
        <v>11161.11</v>
      </c>
    </row>
    <row r="14" spans="1:8">
      <c r="A14" s="14" t="s">
        <v>15</v>
      </c>
      <c r="B14" s="50" t="s">
        <v>22</v>
      </c>
      <c r="C14" s="51">
        <v>29000</v>
      </c>
      <c r="D14" s="52"/>
      <c r="E14" s="76">
        <f t="shared" si="0"/>
        <v>29000</v>
      </c>
      <c r="F14" s="52">
        <v>0</v>
      </c>
      <c r="G14" s="52"/>
      <c r="H14" s="76">
        <f t="shared" si="1"/>
        <v>0</v>
      </c>
    </row>
    <row r="15" spans="1:8">
      <c r="A15" s="14" t="s">
        <v>5</v>
      </c>
      <c r="B15" s="55"/>
      <c r="C15" s="56"/>
      <c r="D15" s="55"/>
      <c r="E15" s="77"/>
      <c r="F15" s="55"/>
      <c r="G15" s="55"/>
      <c r="H15" s="77"/>
    </row>
    <row r="16" spans="1:8">
      <c r="A16" s="14" t="s">
        <v>23</v>
      </c>
      <c r="B16" s="59" t="s">
        <v>24</v>
      </c>
      <c r="C16" s="60">
        <f t="shared" ref="C16:H16" si="2">SUBTOTAL(9,C8:C15)</f>
        <v>2006000</v>
      </c>
      <c r="D16" s="59">
        <f t="shared" si="2"/>
        <v>-1568615</v>
      </c>
      <c r="E16" s="59">
        <f t="shared" si="2"/>
        <v>437385</v>
      </c>
      <c r="F16" s="59">
        <f t="shared" si="2"/>
        <v>55501.11</v>
      </c>
      <c r="G16" s="59">
        <f t="shared" si="2"/>
        <v>0</v>
      </c>
      <c r="H16" s="59">
        <f t="shared" si="2"/>
        <v>55501.11</v>
      </c>
    </row>
    <row r="17" spans="1:8">
      <c r="A17" s="14" t="s">
        <v>25</v>
      </c>
      <c r="B17" s="44"/>
      <c r="C17" s="45"/>
      <c r="D17" s="45"/>
      <c r="E17" s="74"/>
      <c r="F17" s="45"/>
      <c r="G17" s="45"/>
      <c r="H17" s="74"/>
    </row>
    <row r="18" spans="1:8" ht="15.75">
      <c r="A18" s="14" t="s">
        <v>26</v>
      </c>
      <c r="B18" s="47" t="s">
        <v>27</v>
      </c>
      <c r="C18" s="48"/>
      <c r="D18" s="48"/>
      <c r="E18" s="75"/>
      <c r="F18" s="48"/>
      <c r="G18" s="48"/>
      <c r="H18" s="75"/>
    </row>
    <row r="19" spans="1:8">
      <c r="A19" s="14" t="s">
        <v>28</v>
      </c>
      <c r="B19" s="50" t="s">
        <v>29</v>
      </c>
      <c r="C19" s="51">
        <v>779411</v>
      </c>
      <c r="D19" s="52">
        <v>-411</v>
      </c>
      <c r="E19" s="76">
        <f t="shared" ref="E19:E29" si="3">+C19+D19</f>
        <v>779000</v>
      </c>
      <c r="F19" s="52">
        <v>786393.2</v>
      </c>
      <c r="G19" s="52"/>
      <c r="H19" s="76">
        <f t="shared" ref="H19:H29" si="4">+F19+G19</f>
        <v>786393.2</v>
      </c>
    </row>
    <row r="20" spans="1:8">
      <c r="A20" s="14"/>
      <c r="B20" s="50" t="s">
        <v>30</v>
      </c>
      <c r="C20" s="51"/>
      <c r="D20" s="52">
        <v>56000</v>
      </c>
      <c r="E20" s="76">
        <f t="shared" si="3"/>
        <v>56000</v>
      </c>
      <c r="F20" s="52"/>
      <c r="G20" s="52">
        <f>-G21-G22-G23-G24</f>
        <v>57200.710000000006</v>
      </c>
      <c r="H20" s="76">
        <f t="shared" si="4"/>
        <v>57200.710000000006</v>
      </c>
    </row>
    <row r="21" spans="1:8">
      <c r="A21" s="14" t="s">
        <v>28</v>
      </c>
      <c r="B21" s="50" t="s">
        <v>31</v>
      </c>
      <c r="C21" s="51">
        <v>0</v>
      </c>
      <c r="D21" s="52">
        <f>-C21</f>
        <v>0</v>
      </c>
      <c r="E21" s="76">
        <f t="shared" si="3"/>
        <v>0</v>
      </c>
      <c r="F21" s="52">
        <v>37820.79</v>
      </c>
      <c r="G21" s="52">
        <f>-F21</f>
        <v>-37820.79</v>
      </c>
      <c r="H21" s="76">
        <f t="shared" si="4"/>
        <v>0</v>
      </c>
    </row>
    <row r="22" spans="1:8">
      <c r="A22" s="14" t="s">
        <v>28</v>
      </c>
      <c r="B22" s="50" t="s">
        <v>32</v>
      </c>
      <c r="C22" s="51">
        <v>0</v>
      </c>
      <c r="D22" s="52">
        <f t="shared" ref="D22:D29" si="5">-C22</f>
        <v>0</v>
      </c>
      <c r="E22" s="76">
        <f t="shared" si="3"/>
        <v>0</v>
      </c>
      <c r="F22" s="52">
        <v>671.8</v>
      </c>
      <c r="G22" s="52">
        <f>-F22</f>
        <v>-671.8</v>
      </c>
      <c r="H22" s="76">
        <f t="shared" si="4"/>
        <v>0</v>
      </c>
    </row>
    <row r="23" spans="1:8">
      <c r="A23" s="14" t="s">
        <v>28</v>
      </c>
      <c r="B23" s="50" t="s">
        <v>33</v>
      </c>
      <c r="C23" s="51">
        <v>619453</v>
      </c>
      <c r="D23" s="52">
        <f t="shared" si="5"/>
        <v>-619453</v>
      </c>
      <c r="E23" s="76">
        <f t="shared" si="3"/>
        <v>0</v>
      </c>
      <c r="F23" s="52">
        <v>0</v>
      </c>
      <c r="G23" s="52">
        <f>-F23</f>
        <v>0</v>
      </c>
      <c r="H23" s="76">
        <f t="shared" si="4"/>
        <v>0</v>
      </c>
    </row>
    <row r="24" spans="1:8">
      <c r="A24" s="14" t="s">
        <v>28</v>
      </c>
      <c r="B24" s="50" t="s">
        <v>34</v>
      </c>
      <c r="C24" s="51">
        <v>0</v>
      </c>
      <c r="D24" s="52">
        <f t="shared" si="5"/>
        <v>0</v>
      </c>
      <c r="E24" s="76">
        <f t="shared" si="3"/>
        <v>0</v>
      </c>
      <c r="F24" s="52">
        <v>18708.12</v>
      </c>
      <c r="G24" s="52">
        <f>-F24</f>
        <v>-18708.12</v>
      </c>
      <c r="H24" s="76">
        <f t="shared" si="4"/>
        <v>0</v>
      </c>
    </row>
    <row r="25" spans="1:8">
      <c r="A25" s="14" t="s">
        <v>28</v>
      </c>
      <c r="B25" s="50" t="s">
        <v>35</v>
      </c>
      <c r="C25" s="51">
        <v>3975858</v>
      </c>
      <c r="D25" s="52">
        <f>-C25+3776000</f>
        <v>-199858</v>
      </c>
      <c r="E25" s="76">
        <f t="shared" si="3"/>
        <v>3776000</v>
      </c>
      <c r="F25" s="52">
        <v>3138731.69</v>
      </c>
      <c r="G25" s="52"/>
      <c r="H25" s="76">
        <f t="shared" si="4"/>
        <v>3138731.69</v>
      </c>
    </row>
    <row r="26" spans="1:8">
      <c r="A26" s="14" t="s">
        <v>28</v>
      </c>
      <c r="B26" s="50" t="s">
        <v>36</v>
      </c>
      <c r="C26" s="51">
        <v>3247369</v>
      </c>
      <c r="D26" s="52">
        <f t="shared" si="5"/>
        <v>-3247369</v>
      </c>
      <c r="E26" s="76">
        <f t="shared" si="3"/>
        <v>0</v>
      </c>
      <c r="F26" s="52">
        <v>0</v>
      </c>
      <c r="G26" s="52"/>
      <c r="H26" s="76">
        <f t="shared" si="4"/>
        <v>0</v>
      </c>
    </row>
    <row r="27" spans="1:8">
      <c r="A27" s="14" t="s">
        <v>28</v>
      </c>
      <c r="B27" s="50" t="s">
        <v>37</v>
      </c>
      <c r="C27" s="51">
        <v>0</v>
      </c>
      <c r="D27" s="52">
        <f t="shared" si="5"/>
        <v>0</v>
      </c>
      <c r="E27" s="76">
        <f t="shared" si="3"/>
        <v>0</v>
      </c>
      <c r="F27" s="52">
        <v>73954.73</v>
      </c>
      <c r="G27" s="52">
        <v>-73954.73</v>
      </c>
      <c r="H27" s="76">
        <f t="shared" si="4"/>
        <v>0</v>
      </c>
    </row>
    <row r="28" spans="1:8">
      <c r="A28" s="14" t="s">
        <v>28</v>
      </c>
      <c r="B28" s="50" t="s">
        <v>38</v>
      </c>
      <c r="C28" s="51">
        <v>157460</v>
      </c>
      <c r="D28" s="52">
        <f>-C28+43000</f>
        <v>-114460</v>
      </c>
      <c r="E28" s="76">
        <f t="shared" si="3"/>
        <v>43000</v>
      </c>
      <c r="F28" s="52">
        <v>55336.97</v>
      </c>
      <c r="G28" s="52"/>
      <c r="H28" s="76">
        <f t="shared" si="4"/>
        <v>55336.97</v>
      </c>
    </row>
    <row r="29" spans="1:8">
      <c r="A29" s="14" t="s">
        <v>28</v>
      </c>
      <c r="B29" s="50" t="s">
        <v>39</v>
      </c>
      <c r="C29" s="51">
        <v>2173903</v>
      </c>
      <c r="D29" s="52">
        <f t="shared" si="5"/>
        <v>-2173903</v>
      </c>
      <c r="E29" s="76">
        <f t="shared" si="3"/>
        <v>0</v>
      </c>
      <c r="F29" s="52">
        <v>5650.47</v>
      </c>
      <c r="G29" s="52"/>
      <c r="H29" s="76">
        <f t="shared" si="4"/>
        <v>5650.47</v>
      </c>
    </row>
    <row r="30" spans="1:8">
      <c r="A30" s="14" t="s">
        <v>26</v>
      </c>
      <c r="B30" s="55"/>
      <c r="C30" s="56"/>
      <c r="D30" s="55"/>
      <c r="E30" s="77"/>
      <c r="F30" s="55"/>
      <c r="G30" s="55"/>
      <c r="H30" s="77"/>
    </row>
    <row r="31" spans="1:8">
      <c r="A31" s="14" t="s">
        <v>40</v>
      </c>
      <c r="B31" s="59" t="s">
        <v>24</v>
      </c>
      <c r="C31" s="60">
        <f t="shared" ref="C31:H31" si="6">SUBTOTAL(9,C19:C30)</f>
        <v>10953454</v>
      </c>
      <c r="D31" s="59">
        <f t="shared" si="6"/>
        <v>-6299454</v>
      </c>
      <c r="E31" s="59">
        <f t="shared" si="6"/>
        <v>4654000</v>
      </c>
      <c r="F31" s="59">
        <f t="shared" si="6"/>
        <v>4117267.7700000005</v>
      </c>
      <c r="G31" s="59">
        <f t="shared" si="6"/>
        <v>-73954.729999999981</v>
      </c>
      <c r="H31" s="59">
        <f t="shared" si="6"/>
        <v>4043313.04</v>
      </c>
    </row>
    <row r="32" spans="1:8">
      <c r="A32" s="14" t="s">
        <v>25</v>
      </c>
      <c r="B32" s="44"/>
      <c r="C32" s="45"/>
      <c r="D32" s="45"/>
      <c r="E32" s="74"/>
      <c r="F32" s="45"/>
      <c r="G32" s="45"/>
      <c r="H32" s="74"/>
    </row>
    <row r="33" spans="1:9" ht="15.75">
      <c r="A33" s="14" t="s">
        <v>26</v>
      </c>
      <c r="B33" s="47" t="s">
        <v>41</v>
      </c>
      <c r="C33" s="48"/>
      <c r="D33" s="48"/>
      <c r="E33" s="75"/>
      <c r="F33" s="48"/>
      <c r="G33" s="48"/>
      <c r="H33" s="75"/>
    </row>
    <row r="34" spans="1:9">
      <c r="A34" s="14" t="s">
        <v>28</v>
      </c>
      <c r="B34" s="50" t="s">
        <v>42</v>
      </c>
      <c r="C34" s="51">
        <v>506617</v>
      </c>
      <c r="D34" s="52">
        <f>-C34+107000</f>
        <v>-399617</v>
      </c>
      <c r="E34" s="76">
        <f>+C34+D34</f>
        <v>107000</v>
      </c>
      <c r="F34" s="52">
        <v>131134.23000000001</v>
      </c>
      <c r="G34" s="52"/>
      <c r="H34" s="76">
        <f>+F34+G34</f>
        <v>131134.23000000001</v>
      </c>
    </row>
    <row r="35" spans="1:9">
      <c r="A35" s="14" t="s">
        <v>26</v>
      </c>
      <c r="B35" s="55"/>
      <c r="C35" s="56"/>
      <c r="D35" s="55"/>
      <c r="E35" s="77"/>
      <c r="F35" s="55"/>
      <c r="G35" s="55"/>
      <c r="H35" s="77"/>
    </row>
    <row r="36" spans="1:9">
      <c r="A36" s="14" t="s">
        <v>40</v>
      </c>
      <c r="B36" s="59" t="s">
        <v>24</v>
      </c>
      <c r="C36" s="60">
        <f t="shared" ref="C36:H36" si="7">SUBTOTAL(9,C34:C35)</f>
        <v>506617</v>
      </c>
      <c r="D36" s="59">
        <f t="shared" si="7"/>
        <v>-399617</v>
      </c>
      <c r="E36" s="59">
        <f t="shared" si="7"/>
        <v>107000</v>
      </c>
      <c r="F36" s="59">
        <f t="shared" si="7"/>
        <v>131134.23000000001</v>
      </c>
      <c r="G36" s="59">
        <f t="shared" si="7"/>
        <v>0</v>
      </c>
      <c r="H36" s="59">
        <f t="shared" si="7"/>
        <v>131134.23000000001</v>
      </c>
    </row>
    <row r="37" spans="1:9">
      <c r="A37" s="14" t="s">
        <v>5</v>
      </c>
      <c r="C37" s="45"/>
      <c r="D37" s="45"/>
      <c r="E37" s="74"/>
      <c r="F37" s="45"/>
      <c r="G37" s="45"/>
      <c r="H37" s="74"/>
    </row>
    <row r="38" spans="1:9">
      <c r="A38" s="14" t="s">
        <v>13</v>
      </c>
    </row>
    <row r="39" spans="1:9" ht="15.75">
      <c r="A39" s="14" t="s">
        <v>5</v>
      </c>
      <c r="B39" s="47" t="s">
        <v>43</v>
      </c>
      <c r="C39" s="48"/>
      <c r="D39" s="48"/>
      <c r="E39" s="75"/>
      <c r="F39" s="48"/>
      <c r="G39" s="48"/>
      <c r="H39" s="75"/>
    </row>
    <row r="40" spans="1:9" s="34" customFormat="1">
      <c r="A40" s="14" t="s">
        <v>15</v>
      </c>
      <c r="B40" s="50" t="s">
        <v>44</v>
      </c>
      <c r="C40" s="51">
        <v>0</v>
      </c>
      <c r="D40" s="52"/>
      <c r="E40" s="76">
        <f t="shared" ref="E40:E67" si="8">+C40+D40</f>
        <v>0</v>
      </c>
      <c r="F40" s="52">
        <v>668.43</v>
      </c>
      <c r="G40" s="52"/>
      <c r="H40" s="76">
        <f t="shared" ref="H40:H67" si="9">+F40+G40</f>
        <v>668.43</v>
      </c>
      <c r="I40"/>
    </row>
    <row r="41" spans="1:9" s="34" customFormat="1">
      <c r="A41" s="14" t="s">
        <v>15</v>
      </c>
      <c r="B41" s="50" t="s">
        <v>45</v>
      </c>
      <c r="C41" s="51">
        <v>50000</v>
      </c>
      <c r="D41" s="52"/>
      <c r="E41" s="76">
        <f t="shared" si="8"/>
        <v>50000</v>
      </c>
      <c r="F41" s="52">
        <v>0</v>
      </c>
      <c r="G41" s="52"/>
      <c r="H41" s="76">
        <f t="shared" si="9"/>
        <v>0</v>
      </c>
      <c r="I41"/>
    </row>
    <row r="42" spans="1:9" s="34" customFormat="1">
      <c r="A42" s="14" t="s">
        <v>15</v>
      </c>
      <c r="B42" s="50" t="s">
        <v>46</v>
      </c>
      <c r="C42" s="51">
        <v>940</v>
      </c>
      <c r="D42" s="52"/>
      <c r="E42" s="76">
        <f t="shared" si="8"/>
        <v>940</v>
      </c>
      <c r="F42" s="52">
        <v>0</v>
      </c>
      <c r="G42" s="52"/>
      <c r="H42" s="76">
        <f t="shared" si="9"/>
        <v>0</v>
      </c>
      <c r="I42"/>
    </row>
    <row r="43" spans="1:9" s="34" customFormat="1">
      <c r="A43" s="14" t="s">
        <v>15</v>
      </c>
      <c r="B43" s="50" t="s">
        <v>47</v>
      </c>
      <c r="C43" s="51">
        <v>95235</v>
      </c>
      <c r="D43" s="52"/>
      <c r="E43" s="76">
        <f t="shared" si="8"/>
        <v>95235</v>
      </c>
      <c r="F43" s="52">
        <v>0</v>
      </c>
      <c r="G43" s="52"/>
      <c r="H43" s="76">
        <f t="shared" si="9"/>
        <v>0</v>
      </c>
      <c r="I43"/>
    </row>
    <row r="44" spans="1:9" s="34" customFormat="1">
      <c r="A44" s="14" t="s">
        <v>15</v>
      </c>
      <c r="B44" s="50" t="s">
        <v>48</v>
      </c>
      <c r="C44" s="51">
        <v>32517</v>
      </c>
      <c r="D44" s="52"/>
      <c r="E44" s="76">
        <f t="shared" si="8"/>
        <v>32517</v>
      </c>
      <c r="F44" s="52">
        <v>9357.48</v>
      </c>
      <c r="G44" s="52"/>
      <c r="H44" s="76">
        <f t="shared" si="9"/>
        <v>9357.48</v>
      </c>
      <c r="I44"/>
    </row>
    <row r="45" spans="1:9" s="34" customFormat="1">
      <c r="A45" s="14" t="s">
        <v>15</v>
      </c>
      <c r="B45" s="50" t="s">
        <v>49</v>
      </c>
      <c r="C45" s="51">
        <v>35000</v>
      </c>
      <c r="D45" s="52"/>
      <c r="E45" s="76">
        <f t="shared" si="8"/>
        <v>35000</v>
      </c>
      <c r="F45" s="52">
        <v>0</v>
      </c>
      <c r="G45" s="52"/>
      <c r="H45" s="76">
        <f t="shared" si="9"/>
        <v>0</v>
      </c>
      <c r="I45"/>
    </row>
    <row r="46" spans="1:9" s="34" customFormat="1">
      <c r="A46" s="14" t="s">
        <v>15</v>
      </c>
      <c r="B46" s="50" t="s">
        <v>50</v>
      </c>
      <c r="C46" s="51">
        <v>50000</v>
      </c>
      <c r="D46" s="52"/>
      <c r="E46" s="76">
        <f t="shared" si="8"/>
        <v>50000</v>
      </c>
      <c r="F46" s="52">
        <v>16891</v>
      </c>
      <c r="G46" s="52"/>
      <c r="H46" s="76">
        <f t="shared" si="9"/>
        <v>16891</v>
      </c>
      <c r="I46"/>
    </row>
    <row r="47" spans="1:9" s="34" customFormat="1">
      <c r="A47" s="14" t="s">
        <v>15</v>
      </c>
      <c r="B47" s="50" t="s">
        <v>51</v>
      </c>
      <c r="C47" s="51">
        <v>40000</v>
      </c>
      <c r="D47" s="52"/>
      <c r="E47" s="76">
        <f t="shared" si="8"/>
        <v>40000</v>
      </c>
      <c r="F47" s="52">
        <v>2000</v>
      </c>
      <c r="G47" s="52"/>
      <c r="H47" s="76">
        <f t="shared" si="9"/>
        <v>2000</v>
      </c>
      <c r="I47"/>
    </row>
    <row r="48" spans="1:9" s="34" customFormat="1">
      <c r="A48" s="14" t="s">
        <v>15</v>
      </c>
      <c r="B48" s="50" t="s">
        <v>52</v>
      </c>
      <c r="C48" s="51">
        <v>655</v>
      </c>
      <c r="D48" s="52"/>
      <c r="E48" s="76">
        <f t="shared" si="8"/>
        <v>655</v>
      </c>
      <c r="F48" s="52">
        <v>0</v>
      </c>
      <c r="G48" s="52"/>
      <c r="H48" s="76">
        <f t="shared" si="9"/>
        <v>0</v>
      </c>
      <c r="I48"/>
    </row>
    <row r="49" spans="1:9" s="34" customFormat="1">
      <c r="A49" s="14" t="s">
        <v>15</v>
      </c>
      <c r="B49" s="50" t="s">
        <v>53</v>
      </c>
      <c r="C49" s="51">
        <v>15000</v>
      </c>
      <c r="D49" s="52"/>
      <c r="E49" s="76">
        <f t="shared" si="8"/>
        <v>15000</v>
      </c>
      <c r="F49" s="52">
        <v>850</v>
      </c>
      <c r="G49" s="52"/>
      <c r="H49" s="76">
        <f t="shared" si="9"/>
        <v>850</v>
      </c>
      <c r="I49"/>
    </row>
    <row r="50" spans="1:9" s="34" customFormat="1">
      <c r="A50" s="14" t="s">
        <v>15</v>
      </c>
      <c r="B50" s="50" t="s">
        <v>54</v>
      </c>
      <c r="C50" s="51">
        <v>22787</v>
      </c>
      <c r="D50" s="52"/>
      <c r="E50" s="76">
        <f t="shared" si="8"/>
        <v>22787</v>
      </c>
      <c r="F50" s="52">
        <v>2673.61</v>
      </c>
      <c r="G50" s="52"/>
      <c r="H50" s="76">
        <f t="shared" si="9"/>
        <v>2673.61</v>
      </c>
      <c r="I50"/>
    </row>
    <row r="51" spans="1:9" s="34" customFormat="1">
      <c r="A51" s="14" t="s">
        <v>15</v>
      </c>
      <c r="B51" s="50" t="s">
        <v>55</v>
      </c>
      <c r="C51" s="51">
        <v>34770</v>
      </c>
      <c r="D51" s="52"/>
      <c r="E51" s="76">
        <f t="shared" si="8"/>
        <v>34770</v>
      </c>
      <c r="F51" s="52">
        <v>17370.330000000002</v>
      </c>
      <c r="G51" s="52"/>
      <c r="H51" s="76">
        <f t="shared" si="9"/>
        <v>17370.330000000002</v>
      </c>
      <c r="I51"/>
    </row>
    <row r="52" spans="1:9" s="34" customFormat="1">
      <c r="A52" s="14" t="s">
        <v>15</v>
      </c>
      <c r="B52" s="50" t="s">
        <v>56</v>
      </c>
      <c r="C52" s="51">
        <v>21077</v>
      </c>
      <c r="D52" s="52"/>
      <c r="E52" s="76">
        <f t="shared" si="8"/>
        <v>21077</v>
      </c>
      <c r="F52" s="52">
        <v>12380</v>
      </c>
      <c r="G52" s="52"/>
      <c r="H52" s="76">
        <f t="shared" si="9"/>
        <v>12380</v>
      </c>
      <c r="I52"/>
    </row>
    <row r="53" spans="1:9" s="34" customFormat="1">
      <c r="A53" s="14" t="s">
        <v>15</v>
      </c>
      <c r="B53" s="50" t="s">
        <v>57</v>
      </c>
      <c r="C53" s="51">
        <v>142000</v>
      </c>
      <c r="D53" s="52"/>
      <c r="E53" s="76">
        <f t="shared" si="8"/>
        <v>142000</v>
      </c>
      <c r="F53" s="52">
        <v>102431.55</v>
      </c>
      <c r="G53" s="52"/>
      <c r="H53" s="76">
        <f t="shared" si="9"/>
        <v>102431.55</v>
      </c>
      <c r="I53"/>
    </row>
    <row r="54" spans="1:9" s="34" customFormat="1">
      <c r="A54" s="14" t="s">
        <v>15</v>
      </c>
      <c r="B54" s="50" t="s">
        <v>58</v>
      </c>
      <c r="C54" s="51">
        <v>26832</v>
      </c>
      <c r="D54" s="52"/>
      <c r="E54" s="76">
        <f t="shared" si="8"/>
        <v>26832</v>
      </c>
      <c r="F54" s="52">
        <v>26611.47</v>
      </c>
      <c r="G54" s="52"/>
      <c r="H54" s="76">
        <f t="shared" si="9"/>
        <v>26611.47</v>
      </c>
      <c r="I54"/>
    </row>
    <row r="55" spans="1:9" s="34" customFormat="1">
      <c r="A55" s="14" t="s">
        <v>15</v>
      </c>
      <c r="B55" s="50" t="s">
        <v>59</v>
      </c>
      <c r="C55" s="51">
        <v>85000</v>
      </c>
      <c r="D55" s="52"/>
      <c r="E55" s="76">
        <f t="shared" si="8"/>
        <v>85000</v>
      </c>
      <c r="F55" s="52">
        <v>26000</v>
      </c>
      <c r="G55" s="52"/>
      <c r="H55" s="76">
        <f t="shared" si="9"/>
        <v>26000</v>
      </c>
      <c r="I55"/>
    </row>
    <row r="56" spans="1:9" s="34" customFormat="1">
      <c r="A56" s="14" t="s">
        <v>15</v>
      </c>
      <c r="B56" s="50" t="s">
        <v>60</v>
      </c>
      <c r="C56" s="51">
        <v>30000</v>
      </c>
      <c r="D56" s="52"/>
      <c r="E56" s="76">
        <f t="shared" si="8"/>
        <v>30000</v>
      </c>
      <c r="F56" s="52">
        <v>0</v>
      </c>
      <c r="G56" s="52"/>
      <c r="H56" s="76">
        <f t="shared" si="9"/>
        <v>0</v>
      </c>
      <c r="I56"/>
    </row>
    <row r="57" spans="1:9" s="34" customFormat="1">
      <c r="A57" s="14" t="s">
        <v>15</v>
      </c>
      <c r="B57" s="50" t="s">
        <v>61</v>
      </c>
      <c r="C57" s="51">
        <v>17500</v>
      </c>
      <c r="D57" s="52"/>
      <c r="E57" s="76">
        <f t="shared" si="8"/>
        <v>17500</v>
      </c>
      <c r="F57" s="52">
        <v>0</v>
      </c>
      <c r="G57" s="52"/>
      <c r="H57" s="76">
        <f t="shared" si="9"/>
        <v>0</v>
      </c>
      <c r="I57"/>
    </row>
    <row r="58" spans="1:9" s="34" customFormat="1">
      <c r="A58" s="14" t="s">
        <v>15</v>
      </c>
      <c r="B58" s="50" t="s">
        <v>62</v>
      </c>
      <c r="C58" s="51">
        <v>40000</v>
      </c>
      <c r="D58" s="52"/>
      <c r="E58" s="76">
        <f t="shared" si="8"/>
        <v>40000</v>
      </c>
      <c r="F58" s="52">
        <v>13539.35</v>
      </c>
      <c r="G58" s="52"/>
      <c r="H58" s="76">
        <f t="shared" si="9"/>
        <v>13539.35</v>
      </c>
      <c r="I58"/>
    </row>
    <row r="59" spans="1:9" s="34" customFormat="1">
      <c r="A59" s="14" t="s">
        <v>15</v>
      </c>
      <c r="B59" s="50" t="s">
        <v>63</v>
      </c>
      <c r="C59" s="51">
        <v>10000</v>
      </c>
      <c r="D59" s="52"/>
      <c r="E59" s="76">
        <f t="shared" si="8"/>
        <v>10000</v>
      </c>
      <c r="F59" s="52">
        <v>1895</v>
      </c>
      <c r="G59" s="52"/>
      <c r="H59" s="76">
        <f t="shared" si="9"/>
        <v>1895</v>
      </c>
      <c r="I59"/>
    </row>
    <row r="60" spans="1:9" s="34" customFormat="1">
      <c r="A60" s="14" t="s">
        <v>15</v>
      </c>
      <c r="B60" s="50" t="s">
        <v>64</v>
      </c>
      <c r="C60" s="51">
        <v>7500</v>
      </c>
      <c r="D60" s="52"/>
      <c r="E60" s="76">
        <f t="shared" si="8"/>
        <v>7500</v>
      </c>
      <c r="F60" s="52">
        <v>0</v>
      </c>
      <c r="G60" s="52"/>
      <c r="H60" s="76">
        <f t="shared" si="9"/>
        <v>0</v>
      </c>
      <c r="I60"/>
    </row>
    <row r="61" spans="1:9" s="34" customFormat="1">
      <c r="A61" s="14" t="s">
        <v>15</v>
      </c>
      <c r="B61" s="50" t="s">
        <v>65</v>
      </c>
      <c r="C61" s="51">
        <v>20000</v>
      </c>
      <c r="D61" s="52"/>
      <c r="E61" s="76">
        <f t="shared" si="8"/>
        <v>20000</v>
      </c>
      <c r="F61" s="52">
        <v>7081</v>
      </c>
      <c r="G61" s="52"/>
      <c r="H61" s="76">
        <f t="shared" si="9"/>
        <v>7081</v>
      </c>
      <c r="I61"/>
    </row>
    <row r="62" spans="1:9" s="34" customFormat="1">
      <c r="A62" s="14" t="s">
        <v>15</v>
      </c>
      <c r="B62" s="50" t="s">
        <v>66</v>
      </c>
      <c r="C62" s="51">
        <v>106000</v>
      </c>
      <c r="D62" s="52"/>
      <c r="E62" s="76">
        <f t="shared" si="8"/>
        <v>106000</v>
      </c>
      <c r="F62" s="52">
        <v>3425</v>
      </c>
      <c r="G62" s="52"/>
      <c r="H62" s="76">
        <f t="shared" si="9"/>
        <v>3425</v>
      </c>
      <c r="I62"/>
    </row>
    <row r="63" spans="1:9" s="34" customFormat="1">
      <c r="A63" s="14" t="s">
        <v>15</v>
      </c>
      <c r="B63" s="50" t="s">
        <v>67</v>
      </c>
      <c r="C63" s="51">
        <v>60000</v>
      </c>
      <c r="D63" s="52"/>
      <c r="E63" s="76">
        <f t="shared" si="8"/>
        <v>60000</v>
      </c>
      <c r="F63" s="52">
        <v>0</v>
      </c>
      <c r="G63" s="52"/>
      <c r="H63" s="76">
        <f t="shared" si="9"/>
        <v>0</v>
      </c>
      <c r="I63"/>
    </row>
    <row r="64" spans="1:9" s="34" customFormat="1">
      <c r="A64" s="14" t="s">
        <v>28</v>
      </c>
      <c r="B64" s="50" t="s">
        <v>68</v>
      </c>
      <c r="C64" s="51">
        <v>70000</v>
      </c>
      <c r="D64" s="52"/>
      <c r="E64" s="76">
        <f>+C64+D64</f>
        <v>70000</v>
      </c>
      <c r="F64" s="52">
        <v>12729.64</v>
      </c>
      <c r="G64" s="52"/>
      <c r="H64" s="76">
        <f>+F64+G64</f>
        <v>12729.64</v>
      </c>
      <c r="I64"/>
    </row>
    <row r="65" spans="1:9" s="34" customFormat="1">
      <c r="A65" s="14" t="s">
        <v>15</v>
      </c>
      <c r="B65" s="50" t="s">
        <v>69</v>
      </c>
      <c r="C65" s="51">
        <v>317950</v>
      </c>
      <c r="D65" s="52">
        <f>-C65</f>
        <v>-317950</v>
      </c>
      <c r="E65" s="76">
        <f t="shared" si="8"/>
        <v>0</v>
      </c>
      <c r="F65" s="52">
        <v>0</v>
      </c>
      <c r="G65" s="52"/>
      <c r="H65" s="76">
        <f t="shared" si="9"/>
        <v>0</v>
      </c>
      <c r="I65"/>
    </row>
    <row r="66" spans="1:9" s="34" customFormat="1">
      <c r="A66" s="14" t="s">
        <v>15</v>
      </c>
      <c r="B66" s="50" t="s">
        <v>70</v>
      </c>
      <c r="C66" s="51">
        <v>232050</v>
      </c>
      <c r="D66" s="52">
        <f>-C66</f>
        <v>-232050</v>
      </c>
      <c r="E66" s="76">
        <f t="shared" si="8"/>
        <v>0</v>
      </c>
      <c r="F66" s="52">
        <v>3745</v>
      </c>
      <c r="G66" s="52"/>
      <c r="H66" s="76">
        <f t="shared" si="9"/>
        <v>3745</v>
      </c>
      <c r="I66"/>
    </row>
    <row r="67" spans="1:9" s="34" customFormat="1">
      <c r="A67" s="14" t="s">
        <v>15</v>
      </c>
      <c r="B67" s="50" t="s">
        <v>71</v>
      </c>
      <c r="C67" s="51">
        <v>0</v>
      </c>
      <c r="D67" s="52"/>
      <c r="E67" s="76">
        <f t="shared" si="8"/>
        <v>0</v>
      </c>
      <c r="F67" s="52">
        <v>325</v>
      </c>
      <c r="G67" s="52"/>
      <c r="H67" s="76">
        <f t="shared" si="9"/>
        <v>325</v>
      </c>
      <c r="I67"/>
    </row>
    <row r="68" spans="1:9" s="34" customFormat="1">
      <c r="A68" s="14" t="s">
        <v>23</v>
      </c>
      <c r="B68" s="79" t="s">
        <v>72</v>
      </c>
      <c r="C68" s="60">
        <f t="shared" ref="C68:H68" si="10">SUBTOTAL(9,C40:C67)</f>
        <v>1562813</v>
      </c>
      <c r="D68" s="59">
        <f t="shared" si="10"/>
        <v>-550000</v>
      </c>
      <c r="E68" s="59">
        <f t="shared" si="10"/>
        <v>1012813</v>
      </c>
      <c r="F68" s="59">
        <f t="shared" si="10"/>
        <v>259973.86000000004</v>
      </c>
      <c r="G68" s="59">
        <f t="shared" si="10"/>
        <v>0</v>
      </c>
      <c r="H68" s="59">
        <f t="shared" si="10"/>
        <v>259973.86000000004</v>
      </c>
      <c r="I68"/>
    </row>
    <row r="69" spans="1:9" s="34" customFormat="1">
      <c r="A69" s="14" t="s">
        <v>28</v>
      </c>
      <c r="B69" s="50" t="s">
        <v>73</v>
      </c>
      <c r="C69" s="51">
        <v>7098</v>
      </c>
      <c r="D69" s="52"/>
      <c r="E69" s="76">
        <f t="shared" ref="E69:E84" si="11">+C69+D69</f>
        <v>7098</v>
      </c>
      <c r="F69" s="52">
        <v>0</v>
      </c>
      <c r="G69" s="52"/>
      <c r="H69" s="76">
        <f t="shared" ref="H69:H84" si="12">+F69+G69</f>
        <v>0</v>
      </c>
      <c r="I69"/>
    </row>
    <row r="70" spans="1:9" s="34" customFormat="1">
      <c r="A70" s="14" t="s">
        <v>28</v>
      </c>
      <c r="B70" s="50" t="s">
        <v>74</v>
      </c>
      <c r="C70" s="51">
        <v>8079</v>
      </c>
      <c r="D70" s="52"/>
      <c r="E70" s="76">
        <f t="shared" si="11"/>
        <v>8079</v>
      </c>
      <c r="F70" s="52">
        <v>0</v>
      </c>
      <c r="G70" s="52"/>
      <c r="H70" s="76">
        <f t="shared" si="12"/>
        <v>0</v>
      </c>
      <c r="I70"/>
    </row>
    <row r="71" spans="1:9" s="34" customFormat="1">
      <c r="A71" s="14" t="s">
        <v>28</v>
      </c>
      <c r="B71" s="50" t="s">
        <v>75</v>
      </c>
      <c r="C71" s="51">
        <v>4000</v>
      </c>
      <c r="D71" s="52"/>
      <c r="E71" s="76">
        <f t="shared" si="11"/>
        <v>4000</v>
      </c>
      <c r="F71" s="52">
        <v>0</v>
      </c>
      <c r="G71" s="52"/>
      <c r="H71" s="76">
        <f t="shared" si="12"/>
        <v>0</v>
      </c>
      <c r="I71"/>
    </row>
    <row r="72" spans="1:9" s="34" customFormat="1">
      <c r="A72" s="14" t="s">
        <v>28</v>
      </c>
      <c r="B72" s="50" t="s">
        <v>76</v>
      </c>
      <c r="C72" s="51">
        <v>15000</v>
      </c>
      <c r="D72" s="52"/>
      <c r="E72" s="76">
        <f t="shared" si="11"/>
        <v>15000</v>
      </c>
      <c r="F72" s="52">
        <v>14639.44</v>
      </c>
      <c r="G72" s="52"/>
      <c r="H72" s="76">
        <f t="shared" si="12"/>
        <v>14639.44</v>
      </c>
      <c r="I72"/>
    </row>
    <row r="73" spans="1:9" s="34" customFormat="1">
      <c r="A73" s="14" t="s">
        <v>28</v>
      </c>
      <c r="B73" s="50" t="s">
        <v>77</v>
      </c>
      <c r="C73" s="51">
        <v>7000</v>
      </c>
      <c r="D73" s="52"/>
      <c r="E73" s="76">
        <f t="shared" si="11"/>
        <v>7000</v>
      </c>
      <c r="F73" s="52">
        <v>6933.84</v>
      </c>
      <c r="G73" s="52"/>
      <c r="H73" s="76">
        <f t="shared" si="12"/>
        <v>6933.84</v>
      </c>
      <c r="I73"/>
    </row>
    <row r="74" spans="1:9" s="34" customFormat="1">
      <c r="A74" s="14" t="s">
        <v>28</v>
      </c>
      <c r="B74" s="50" t="s">
        <v>78</v>
      </c>
      <c r="C74" s="51">
        <v>9000</v>
      </c>
      <c r="D74" s="52"/>
      <c r="E74" s="76">
        <f t="shared" si="11"/>
        <v>9000</v>
      </c>
      <c r="F74" s="52">
        <v>0</v>
      </c>
      <c r="G74" s="52"/>
      <c r="H74" s="76">
        <f t="shared" si="12"/>
        <v>0</v>
      </c>
      <c r="I74"/>
    </row>
    <row r="75" spans="1:9" s="34" customFormat="1">
      <c r="A75" s="14" t="s">
        <v>28</v>
      </c>
      <c r="B75" s="50" t="s">
        <v>79</v>
      </c>
      <c r="C75" s="51">
        <v>50000</v>
      </c>
      <c r="D75" s="52"/>
      <c r="E75" s="76">
        <f t="shared" si="11"/>
        <v>50000</v>
      </c>
      <c r="F75" s="52">
        <v>0</v>
      </c>
      <c r="G75" s="52"/>
      <c r="H75" s="76">
        <f t="shared" si="12"/>
        <v>0</v>
      </c>
      <c r="I75"/>
    </row>
    <row r="76" spans="1:9" s="34" customFormat="1">
      <c r="A76" s="14" t="s">
        <v>28</v>
      </c>
      <c r="B76" s="50" t="s">
        <v>80</v>
      </c>
      <c r="C76" s="51">
        <v>80000</v>
      </c>
      <c r="D76" s="52"/>
      <c r="E76" s="76">
        <f t="shared" si="11"/>
        <v>80000</v>
      </c>
      <c r="F76" s="52">
        <v>0</v>
      </c>
      <c r="G76" s="52"/>
      <c r="H76" s="76">
        <f t="shared" si="12"/>
        <v>0</v>
      </c>
      <c r="I76"/>
    </row>
    <row r="77" spans="1:9" s="34" customFormat="1">
      <c r="A77" s="14" t="s">
        <v>28</v>
      </c>
      <c r="B77" s="50" t="s">
        <v>81</v>
      </c>
      <c r="C77" s="51">
        <v>25433</v>
      </c>
      <c r="D77" s="52"/>
      <c r="E77" s="76">
        <f t="shared" si="11"/>
        <v>25433</v>
      </c>
      <c r="F77" s="52">
        <v>11577.08</v>
      </c>
      <c r="G77" s="52"/>
      <c r="H77" s="76">
        <f t="shared" si="12"/>
        <v>11577.08</v>
      </c>
      <c r="I77"/>
    </row>
    <row r="78" spans="1:9" s="34" customFormat="1">
      <c r="A78" s="14" t="s">
        <v>28</v>
      </c>
      <c r="B78" s="50" t="s">
        <v>82</v>
      </c>
      <c r="C78" s="51">
        <v>15000</v>
      </c>
      <c r="D78" s="52"/>
      <c r="E78" s="76">
        <f t="shared" si="11"/>
        <v>15000</v>
      </c>
      <c r="F78" s="52">
        <v>0</v>
      </c>
      <c r="G78" s="52"/>
      <c r="H78" s="76">
        <f t="shared" si="12"/>
        <v>0</v>
      </c>
      <c r="I78"/>
    </row>
    <row r="79" spans="1:9" s="34" customFormat="1">
      <c r="A79" s="14" t="s">
        <v>28</v>
      </c>
      <c r="B79" s="50" t="s">
        <v>83</v>
      </c>
      <c r="C79" s="51">
        <v>7854</v>
      </c>
      <c r="D79" s="52"/>
      <c r="E79" s="76">
        <f t="shared" si="11"/>
        <v>7854</v>
      </c>
      <c r="F79" s="52">
        <v>4064.34</v>
      </c>
      <c r="G79" s="52"/>
      <c r="H79" s="76">
        <f t="shared" si="12"/>
        <v>4064.34</v>
      </c>
      <c r="I79"/>
    </row>
    <row r="80" spans="1:9" s="34" customFormat="1">
      <c r="A80" s="14" t="s">
        <v>28</v>
      </c>
      <c r="B80" s="50" t="s">
        <v>84</v>
      </c>
      <c r="C80" s="51">
        <v>12000</v>
      </c>
      <c r="D80" s="52"/>
      <c r="E80" s="76">
        <f t="shared" si="11"/>
        <v>12000</v>
      </c>
      <c r="F80" s="52">
        <v>8694.81</v>
      </c>
      <c r="G80" s="52"/>
      <c r="H80" s="76">
        <f t="shared" si="12"/>
        <v>8694.81</v>
      </c>
      <c r="I80"/>
    </row>
    <row r="81" spans="1:9" s="34" customFormat="1">
      <c r="A81" s="14" t="s">
        <v>28</v>
      </c>
      <c r="B81" s="50" t="s">
        <v>85</v>
      </c>
      <c r="C81" s="51">
        <v>15000</v>
      </c>
      <c r="D81" s="52"/>
      <c r="E81" s="76">
        <f t="shared" si="11"/>
        <v>15000</v>
      </c>
      <c r="F81" s="52">
        <v>15561.84</v>
      </c>
      <c r="G81" s="52"/>
      <c r="H81" s="76">
        <f t="shared" si="12"/>
        <v>15561.84</v>
      </c>
      <c r="I81"/>
    </row>
    <row r="82" spans="1:9" s="34" customFormat="1">
      <c r="A82" s="14" t="s">
        <v>28</v>
      </c>
      <c r="B82" s="50" t="s">
        <v>86</v>
      </c>
      <c r="C82" s="51">
        <v>42839</v>
      </c>
      <c r="D82" s="52"/>
      <c r="E82" s="76">
        <f t="shared" si="11"/>
        <v>42839</v>
      </c>
      <c r="F82" s="52">
        <v>24047.200000000001</v>
      </c>
      <c r="G82" s="52"/>
      <c r="H82" s="76">
        <f t="shared" si="12"/>
        <v>24047.200000000001</v>
      </c>
      <c r="I82"/>
    </row>
    <row r="83" spans="1:9" s="34" customFormat="1">
      <c r="A83" s="14" t="s">
        <v>28</v>
      </c>
      <c r="B83" s="50" t="s">
        <v>87</v>
      </c>
      <c r="C83" s="51">
        <v>0</v>
      </c>
      <c r="D83" s="52">
        <v>14500</v>
      </c>
      <c r="E83" s="76">
        <f t="shared" si="11"/>
        <v>14500</v>
      </c>
      <c r="F83" s="52">
        <v>14500</v>
      </c>
      <c r="G83" s="52"/>
      <c r="H83" s="76">
        <f t="shared" si="12"/>
        <v>14500</v>
      </c>
      <c r="I83"/>
    </row>
    <row r="84" spans="1:9" s="34" customFormat="1">
      <c r="A84" s="14" t="s">
        <v>28</v>
      </c>
      <c r="B84" s="50" t="s">
        <v>88</v>
      </c>
      <c r="C84" s="51">
        <v>39000</v>
      </c>
      <c r="D84" s="52"/>
      <c r="E84" s="76">
        <f t="shared" si="11"/>
        <v>39000</v>
      </c>
      <c r="F84" s="52">
        <v>27814.46</v>
      </c>
      <c r="G84" s="52"/>
      <c r="H84" s="76">
        <f t="shared" si="12"/>
        <v>27814.46</v>
      </c>
      <c r="I84"/>
    </row>
    <row r="85" spans="1:9" s="34" customFormat="1">
      <c r="A85" s="14" t="s">
        <v>28</v>
      </c>
      <c r="B85" s="50" t="s">
        <v>89</v>
      </c>
      <c r="C85" s="51">
        <v>13700</v>
      </c>
      <c r="D85" s="52"/>
      <c r="E85" s="76">
        <f>+C85+D85</f>
        <v>13700</v>
      </c>
      <c r="F85" s="52">
        <v>0</v>
      </c>
      <c r="G85" s="52"/>
      <c r="H85" s="76">
        <f>+F85+G85</f>
        <v>0</v>
      </c>
      <c r="I85"/>
    </row>
    <row r="86" spans="1:9" s="34" customFormat="1">
      <c r="A86" s="14" t="s">
        <v>40</v>
      </c>
      <c r="B86" s="79" t="s">
        <v>90</v>
      </c>
      <c r="C86" s="60">
        <f t="shared" ref="C86:H86" si="13">SUBTOTAL(9,C69:C85)</f>
        <v>351003</v>
      </c>
      <c r="D86" s="59">
        <f t="shared" si="13"/>
        <v>14500</v>
      </c>
      <c r="E86" s="59">
        <f t="shared" si="13"/>
        <v>365503</v>
      </c>
      <c r="F86" s="59">
        <f t="shared" si="13"/>
        <v>127833.00999999998</v>
      </c>
      <c r="G86" s="59">
        <f t="shared" si="13"/>
        <v>0</v>
      </c>
      <c r="H86" s="59">
        <f t="shared" si="13"/>
        <v>127833.00999999998</v>
      </c>
      <c r="I86"/>
    </row>
    <row r="87" spans="1:9" s="34" customFormat="1">
      <c r="A87" s="14" t="s">
        <v>28</v>
      </c>
      <c r="B87" s="50" t="s">
        <v>91</v>
      </c>
      <c r="C87" s="51">
        <v>1140</v>
      </c>
      <c r="D87" s="52"/>
      <c r="E87" s="76">
        <f t="shared" ref="E87:E92" si="14">+C87+D87</f>
        <v>1140</v>
      </c>
      <c r="F87" s="52">
        <v>344.31</v>
      </c>
      <c r="G87" s="52"/>
      <c r="H87" s="76">
        <f t="shared" ref="H87:H92" si="15">+F87+G87</f>
        <v>344.31</v>
      </c>
      <c r="I87"/>
    </row>
    <row r="88" spans="1:9" s="34" customFormat="1">
      <c r="A88" s="14" t="s">
        <v>28</v>
      </c>
      <c r="B88" s="50" t="s">
        <v>92</v>
      </c>
      <c r="C88" s="51">
        <v>5538</v>
      </c>
      <c r="D88" s="52"/>
      <c r="E88" s="76">
        <f t="shared" si="14"/>
        <v>5538</v>
      </c>
      <c r="F88" s="52">
        <v>0</v>
      </c>
      <c r="G88" s="52"/>
      <c r="H88" s="76">
        <f t="shared" si="15"/>
        <v>0</v>
      </c>
      <c r="I88"/>
    </row>
    <row r="89" spans="1:9" s="34" customFormat="1">
      <c r="A89" s="14" t="s">
        <v>28</v>
      </c>
      <c r="B89" s="50" t="s">
        <v>93</v>
      </c>
      <c r="C89" s="51">
        <v>45000</v>
      </c>
      <c r="D89" s="52"/>
      <c r="E89" s="76">
        <f t="shared" si="14"/>
        <v>45000</v>
      </c>
      <c r="F89" s="52">
        <v>40213</v>
      </c>
      <c r="G89" s="52"/>
      <c r="H89" s="76">
        <f t="shared" si="15"/>
        <v>40213</v>
      </c>
      <c r="I89"/>
    </row>
    <row r="90" spans="1:9" s="34" customFormat="1">
      <c r="A90" s="14" t="s">
        <v>28</v>
      </c>
      <c r="B90" s="50" t="s">
        <v>94</v>
      </c>
      <c r="C90" s="51">
        <v>44000</v>
      </c>
      <c r="D90" s="52"/>
      <c r="E90" s="76">
        <f t="shared" si="14"/>
        <v>44000</v>
      </c>
      <c r="F90" s="52">
        <v>21736</v>
      </c>
      <c r="G90" s="52"/>
      <c r="H90" s="76">
        <f t="shared" si="15"/>
        <v>21736</v>
      </c>
      <c r="I90"/>
    </row>
    <row r="91" spans="1:9" s="34" customFormat="1">
      <c r="A91" s="14" t="s">
        <v>28</v>
      </c>
      <c r="B91" s="50" t="s">
        <v>95</v>
      </c>
      <c r="C91" s="51">
        <v>85000</v>
      </c>
      <c r="D91" s="52"/>
      <c r="E91" s="76">
        <f t="shared" si="14"/>
        <v>85000</v>
      </c>
      <c r="F91" s="52">
        <v>83945</v>
      </c>
      <c r="G91" s="52"/>
      <c r="H91" s="76">
        <f t="shared" si="15"/>
        <v>83945</v>
      </c>
      <c r="I91"/>
    </row>
    <row r="92" spans="1:9" s="34" customFormat="1">
      <c r="A92" s="14" t="s">
        <v>28</v>
      </c>
      <c r="B92" s="50" t="s">
        <v>96</v>
      </c>
      <c r="C92" s="51">
        <v>16000</v>
      </c>
      <c r="D92" s="52"/>
      <c r="E92" s="76">
        <f t="shared" si="14"/>
        <v>16000</v>
      </c>
      <c r="F92" s="52">
        <v>15519.5</v>
      </c>
      <c r="G92" s="52"/>
      <c r="H92" s="76">
        <f t="shared" si="15"/>
        <v>15519.5</v>
      </c>
      <c r="I92"/>
    </row>
    <row r="93" spans="1:9" s="34" customFormat="1">
      <c r="A93" s="14" t="s">
        <v>40</v>
      </c>
      <c r="B93" s="79" t="s">
        <v>97</v>
      </c>
      <c r="C93" s="60">
        <f t="shared" ref="C93:H93" si="16">SUBTOTAL(9,C87:C92)</f>
        <v>196678</v>
      </c>
      <c r="D93" s="59">
        <f t="shared" si="16"/>
        <v>0</v>
      </c>
      <c r="E93" s="59">
        <f t="shared" si="16"/>
        <v>196678</v>
      </c>
      <c r="F93" s="59">
        <f t="shared" si="16"/>
        <v>161757.81</v>
      </c>
      <c r="G93" s="59">
        <f t="shared" si="16"/>
        <v>0</v>
      </c>
      <c r="H93" s="59">
        <f t="shared" si="16"/>
        <v>161757.81</v>
      </c>
      <c r="I93"/>
    </row>
    <row r="94" spans="1:9" s="34" customFormat="1">
      <c r="A94" s="14" t="s">
        <v>15</v>
      </c>
      <c r="B94" s="50" t="s">
        <v>98</v>
      </c>
      <c r="C94" s="51">
        <v>243172</v>
      </c>
      <c r="D94" s="52">
        <f>-D83-228672</f>
        <v>-243172</v>
      </c>
      <c r="E94" s="76">
        <f>+C94+D94</f>
        <v>0</v>
      </c>
      <c r="F94" s="52">
        <v>0</v>
      </c>
      <c r="G94" s="52"/>
      <c r="H94" s="76">
        <f>+F94+G94</f>
        <v>0</v>
      </c>
      <c r="I94"/>
    </row>
    <row r="95" spans="1:9" s="34" customFormat="1">
      <c r="A95" s="14" t="s">
        <v>40</v>
      </c>
      <c r="B95" s="79" t="s">
        <v>97</v>
      </c>
      <c r="C95" s="60">
        <f t="shared" ref="C95:H95" si="17">+C94</f>
        <v>243172</v>
      </c>
      <c r="D95" s="60">
        <f t="shared" si="17"/>
        <v>-243172</v>
      </c>
      <c r="E95" s="60">
        <f t="shared" si="17"/>
        <v>0</v>
      </c>
      <c r="F95" s="60">
        <f t="shared" si="17"/>
        <v>0</v>
      </c>
      <c r="G95" s="60">
        <f t="shared" si="17"/>
        <v>0</v>
      </c>
      <c r="H95" s="60">
        <f t="shared" si="17"/>
        <v>0</v>
      </c>
      <c r="I95"/>
    </row>
    <row r="96" spans="1:9" s="34" customFormat="1">
      <c r="A96" s="14" t="s">
        <v>5</v>
      </c>
      <c r="B96" s="55"/>
      <c r="C96" s="56"/>
      <c r="D96" s="56"/>
      <c r="E96" s="56"/>
      <c r="F96" s="56"/>
      <c r="G96" s="56"/>
      <c r="H96" s="80"/>
      <c r="I96"/>
    </row>
    <row r="97" spans="1:9" s="34" customFormat="1">
      <c r="A97" s="14" t="s">
        <v>23</v>
      </c>
      <c r="B97" s="59" t="s">
        <v>99</v>
      </c>
      <c r="C97" s="60">
        <f t="shared" ref="C97:H97" si="18">+C95+C93+C86+C68</f>
        <v>2353666</v>
      </c>
      <c r="D97" s="60">
        <f t="shared" si="18"/>
        <v>-778672</v>
      </c>
      <c r="E97" s="60">
        <f t="shared" si="18"/>
        <v>1574994</v>
      </c>
      <c r="F97" s="60">
        <f t="shared" si="18"/>
        <v>549564.67999999993</v>
      </c>
      <c r="G97" s="60">
        <f t="shared" si="18"/>
        <v>0</v>
      </c>
      <c r="H97" s="60">
        <f t="shared" si="18"/>
        <v>549564.67999999993</v>
      </c>
      <c r="I97"/>
    </row>
    <row r="98" spans="1:9" s="34" customFormat="1" ht="29.25" customHeight="1">
      <c r="A98" s="14" t="s">
        <v>5</v>
      </c>
      <c r="B98" s="70"/>
      <c r="C98" s="62"/>
      <c r="D98" s="62"/>
      <c r="E98" s="62"/>
      <c r="F98" s="62"/>
      <c r="G98" s="62"/>
      <c r="H98" s="78"/>
      <c r="I98"/>
    </row>
    <row r="99" spans="1:9" s="34" customFormat="1" ht="15.75">
      <c r="A99" s="14" t="s">
        <v>5</v>
      </c>
      <c r="B99" s="71" t="s">
        <v>100</v>
      </c>
      <c r="C99" s="59">
        <f t="shared" ref="C99:H99" si="19">+C97+C36+C31+C16</f>
        <v>15819737</v>
      </c>
      <c r="D99" s="59">
        <f t="shared" si="19"/>
        <v>-9046358</v>
      </c>
      <c r="E99" s="59">
        <f t="shared" si="19"/>
        <v>6773379</v>
      </c>
      <c r="F99" s="59">
        <f t="shared" si="19"/>
        <v>4853467.790000001</v>
      </c>
      <c r="G99" s="59">
        <f t="shared" si="19"/>
        <v>-73954.729999999981</v>
      </c>
      <c r="H99" s="59">
        <f t="shared" si="19"/>
        <v>4779513.0600000005</v>
      </c>
      <c r="I99"/>
    </row>
    <row r="100" spans="1:9" s="34" customFormat="1">
      <c r="A100" s="14" t="s">
        <v>5</v>
      </c>
      <c r="B100"/>
      <c r="C100" s="32"/>
      <c r="D100" s="32"/>
      <c r="E100" s="73"/>
      <c r="F100" s="32"/>
      <c r="G100" s="32"/>
      <c r="H100" s="73"/>
      <c r="I100"/>
    </row>
    <row r="101" spans="1:9" s="34" customFormat="1">
      <c r="A101" s="14" t="s">
        <v>5</v>
      </c>
      <c r="B101"/>
      <c r="C101" s="32"/>
      <c r="D101" s="32"/>
      <c r="E101" s="73"/>
      <c r="F101" s="32"/>
      <c r="G101" s="32"/>
      <c r="H101" s="73"/>
      <c r="I101"/>
    </row>
    <row r="102" spans="1:9">
      <c r="A102" s="14" t="s">
        <v>5</v>
      </c>
    </row>
    <row r="103" spans="1:9">
      <c r="A103" s="14" t="s">
        <v>5</v>
      </c>
    </row>
  </sheetData>
  <pageMargins left="0.35433070866141736" right="0.35433070866141736" top="0.78740157480314965" bottom="0.78740157480314965" header="0.51181102362204722" footer="0.51181102362204722"/>
  <pageSetup paperSize="9" scale="7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9E2D4-1F75-4101-88D4-F14526C20E9F}">
  <sheetPr>
    <pageSetUpPr fitToPage="1"/>
  </sheetPr>
  <dimension ref="A1:G89"/>
  <sheetViews>
    <sheetView showGridLines="0" topLeftCell="B43" workbookViewId="0">
      <selection activeCell="I71" sqref="I71"/>
    </sheetView>
  </sheetViews>
  <sheetFormatPr defaultRowHeight="12.75"/>
  <cols>
    <col min="1" max="1" width="14.7109375" style="15" hidden="1" customWidth="1"/>
    <col min="2" max="2" width="62.7109375" customWidth="1"/>
    <col min="3" max="4" width="12.7109375" style="32" customWidth="1"/>
    <col min="5" max="5" width="12.7109375" style="73" customWidth="1"/>
    <col min="6" max="6" width="2.7109375" customWidth="1"/>
    <col min="7" max="7" width="11.7109375" bestFit="1" customWidth="1"/>
  </cols>
  <sheetData>
    <row r="1" spans="1:7" ht="23.25">
      <c r="B1" s="88" t="s">
        <v>101</v>
      </c>
    </row>
    <row r="2" spans="1:7" ht="23.25">
      <c r="B2" s="89" t="s">
        <v>102</v>
      </c>
    </row>
    <row r="3" spans="1:7" s="39" customFormat="1">
      <c r="A3" s="14" t="s">
        <v>4</v>
      </c>
      <c r="B3" s="35"/>
      <c r="C3" s="36"/>
      <c r="D3" s="36"/>
      <c r="E3" s="73"/>
    </row>
    <row r="4" spans="1:7" s="39" customFormat="1">
      <c r="A4" s="14" t="s">
        <v>5</v>
      </c>
      <c r="B4" s="93"/>
      <c r="C4" s="94" t="s">
        <v>103</v>
      </c>
      <c r="D4" s="94"/>
      <c r="E4" s="94"/>
      <c r="G4" s="94" t="s">
        <v>104</v>
      </c>
    </row>
    <row r="5" spans="1:7" s="39" customFormat="1">
      <c r="A5" s="14"/>
      <c r="B5" s="95"/>
      <c r="C5" s="96" t="s">
        <v>10</v>
      </c>
      <c r="D5" s="96" t="s">
        <v>105</v>
      </c>
      <c r="E5" s="96" t="s">
        <v>106</v>
      </c>
      <c r="G5" s="96" t="s">
        <v>107</v>
      </c>
    </row>
    <row r="6" spans="1:7">
      <c r="A6" s="14" t="s">
        <v>13</v>
      </c>
      <c r="G6" s="84"/>
    </row>
    <row r="7" spans="1:7" ht="15.75">
      <c r="A7" s="14" t="s">
        <v>5</v>
      </c>
      <c r="B7" s="47" t="s">
        <v>14</v>
      </c>
      <c r="C7" s="48"/>
      <c r="D7" s="48"/>
      <c r="E7" s="75"/>
      <c r="G7" s="85"/>
    </row>
    <row r="8" spans="1:7">
      <c r="A8" s="14" t="s">
        <v>15</v>
      </c>
      <c r="B8" s="50" t="s">
        <v>16</v>
      </c>
      <c r="C8" s="51">
        <f>+'BASE DATA'!E8</f>
        <v>44385</v>
      </c>
      <c r="D8" s="52">
        <f>+'BASE DATA'!H8</f>
        <v>44340</v>
      </c>
      <c r="E8" s="76">
        <f>+D8-C8</f>
        <v>-45</v>
      </c>
      <c r="G8" s="85"/>
    </row>
    <row r="9" spans="1:7">
      <c r="A9" s="14" t="s">
        <v>15</v>
      </c>
      <c r="B9" s="50" t="s">
        <v>18</v>
      </c>
      <c r="C9" s="51">
        <f>+'BASE DATA'!E10</f>
        <v>26000</v>
      </c>
      <c r="D9" s="52">
        <f>+'BASE DATA'!H10</f>
        <v>0</v>
      </c>
      <c r="E9" s="76">
        <f>+D9-C9</f>
        <v>-26000</v>
      </c>
      <c r="G9" s="52">
        <f>-E9</f>
        <v>26000</v>
      </c>
    </row>
    <row r="10" spans="1:7">
      <c r="A10" s="14" t="s">
        <v>15</v>
      </c>
      <c r="B10" s="50" t="s">
        <v>21</v>
      </c>
      <c r="C10" s="51">
        <f>+'BASE DATA'!E13</f>
        <v>338000</v>
      </c>
      <c r="D10" s="52">
        <f>+'BASE DATA'!H13</f>
        <v>11161.11</v>
      </c>
      <c r="E10" s="76">
        <f>+D10-C10</f>
        <v>-326838.89</v>
      </c>
      <c r="G10" s="52">
        <f>-E10</f>
        <v>326838.89</v>
      </c>
    </row>
    <row r="11" spans="1:7">
      <c r="A11" s="14" t="s">
        <v>15</v>
      </c>
      <c r="B11" s="50" t="s">
        <v>22</v>
      </c>
      <c r="C11" s="51">
        <f>+'BASE DATA'!E14</f>
        <v>29000</v>
      </c>
      <c r="D11" s="52">
        <f>+'BASE DATA'!H14</f>
        <v>0</v>
      </c>
      <c r="E11" s="76">
        <f>+D11-C11</f>
        <v>-29000</v>
      </c>
      <c r="G11" s="52">
        <f>-E11</f>
        <v>29000</v>
      </c>
    </row>
    <row r="12" spans="1:7">
      <c r="A12" s="14" t="s">
        <v>23</v>
      </c>
      <c r="B12" s="97" t="s">
        <v>24</v>
      </c>
      <c r="C12" s="98">
        <f>SUBTOTAL(9,C8:C11)</f>
        <v>437385</v>
      </c>
      <c r="D12" s="97">
        <f>SUBTOTAL(9,D8:D11)</f>
        <v>55501.11</v>
      </c>
      <c r="E12" s="97">
        <f>SUBTOTAL(9,E8:E11)</f>
        <v>-381883.89</v>
      </c>
      <c r="G12" s="85"/>
    </row>
    <row r="13" spans="1:7">
      <c r="A13" s="14" t="s">
        <v>25</v>
      </c>
      <c r="B13" s="44"/>
      <c r="C13" s="45"/>
      <c r="D13" s="45"/>
      <c r="E13" s="74"/>
      <c r="G13" s="85"/>
    </row>
    <row r="14" spans="1:7" ht="15.75">
      <c r="A14" s="14" t="s">
        <v>26</v>
      </c>
      <c r="B14" s="47" t="s">
        <v>27</v>
      </c>
      <c r="C14" s="48"/>
      <c r="D14" s="48"/>
      <c r="E14" s="75"/>
      <c r="G14" s="85"/>
    </row>
    <row r="15" spans="1:7">
      <c r="A15" s="14" t="s">
        <v>28</v>
      </c>
      <c r="B15" s="50" t="s">
        <v>29</v>
      </c>
      <c r="C15" s="51">
        <f>+'BASE DATA'!E19</f>
        <v>779000</v>
      </c>
      <c r="D15" s="52">
        <f>+'BASE DATA'!H19</f>
        <v>786393.2</v>
      </c>
      <c r="E15" s="76">
        <f>+D15-C15</f>
        <v>7393.1999999999534</v>
      </c>
      <c r="G15" s="52">
        <f>-E15</f>
        <v>-7393.1999999999534</v>
      </c>
    </row>
    <row r="16" spans="1:7">
      <c r="A16" s="14"/>
      <c r="B16" s="50" t="s">
        <v>30</v>
      </c>
      <c r="C16" s="51">
        <f>+'BASE DATA'!E20</f>
        <v>56000</v>
      </c>
      <c r="D16" s="52">
        <f>+'BASE DATA'!H20</f>
        <v>57200.710000000006</v>
      </c>
      <c r="E16" s="76">
        <f>+D16-C16</f>
        <v>1200.7100000000064</v>
      </c>
      <c r="G16" s="52">
        <f>-E16</f>
        <v>-1200.7100000000064</v>
      </c>
    </row>
    <row r="17" spans="1:7">
      <c r="A17" s="14" t="s">
        <v>28</v>
      </c>
      <c r="B17" s="50" t="s">
        <v>35</v>
      </c>
      <c r="C17" s="51">
        <f>+'BASE DATA'!E25</f>
        <v>3776000</v>
      </c>
      <c r="D17" s="52">
        <f>+'BASE DATA'!H25</f>
        <v>3138731.69</v>
      </c>
      <c r="E17" s="76">
        <f>+D17-C17</f>
        <v>-637268.31000000006</v>
      </c>
      <c r="G17" s="52">
        <f>-E17</f>
        <v>637268.31000000006</v>
      </c>
    </row>
    <row r="18" spans="1:7">
      <c r="A18" s="14" t="s">
        <v>28</v>
      </c>
      <c r="B18" s="50" t="s">
        <v>38</v>
      </c>
      <c r="C18" s="51">
        <f>+'BASE DATA'!E28</f>
        <v>43000</v>
      </c>
      <c r="D18" s="52">
        <f>+'BASE DATA'!H28</f>
        <v>55336.97</v>
      </c>
      <c r="E18" s="76">
        <f>+D18-C18</f>
        <v>12336.970000000001</v>
      </c>
      <c r="G18" s="52">
        <f>-E18</f>
        <v>-12336.970000000001</v>
      </c>
    </row>
    <row r="19" spans="1:7">
      <c r="A19" s="14" t="s">
        <v>28</v>
      </c>
      <c r="B19" s="50" t="s">
        <v>39</v>
      </c>
      <c r="C19" s="51">
        <f>+'BASE DATA'!E29</f>
        <v>0</v>
      </c>
      <c r="D19" s="52">
        <f>+'BASE DATA'!H29</f>
        <v>5650.47</v>
      </c>
      <c r="E19" s="76">
        <f>+D19-C19</f>
        <v>5650.47</v>
      </c>
      <c r="G19" s="52">
        <f>-E19</f>
        <v>-5650.47</v>
      </c>
    </row>
    <row r="20" spans="1:7">
      <c r="A20" s="14" t="s">
        <v>40</v>
      </c>
      <c r="B20" s="97" t="s">
        <v>24</v>
      </c>
      <c r="C20" s="98">
        <f>SUBTOTAL(9,C15:C19)</f>
        <v>4654000</v>
      </c>
      <c r="D20" s="97">
        <f>SUBTOTAL(9,D15:D19)</f>
        <v>4043313.04</v>
      </c>
      <c r="E20" s="97">
        <f>SUBTOTAL(9,E15:E19)</f>
        <v>-610686.9600000002</v>
      </c>
      <c r="G20" s="85"/>
    </row>
    <row r="21" spans="1:7">
      <c r="A21" s="14" t="s">
        <v>25</v>
      </c>
      <c r="B21" s="44"/>
      <c r="C21" s="45"/>
      <c r="D21" s="45"/>
      <c r="E21" s="74"/>
      <c r="G21" s="85"/>
    </row>
    <row r="22" spans="1:7" ht="15.75">
      <c r="A22" s="14" t="s">
        <v>26</v>
      </c>
      <c r="B22" s="47" t="s">
        <v>41</v>
      </c>
      <c r="C22" s="48"/>
      <c r="D22" s="48"/>
      <c r="E22" s="75"/>
      <c r="G22" s="85"/>
    </row>
    <row r="23" spans="1:7">
      <c r="A23" s="14" t="s">
        <v>28</v>
      </c>
      <c r="B23" s="50" t="s">
        <v>42</v>
      </c>
      <c r="C23" s="51">
        <f>+'BASE DATA'!E34</f>
        <v>107000</v>
      </c>
      <c r="D23" s="52">
        <f>+'BASE DATA'!H34</f>
        <v>131134.23000000001</v>
      </c>
      <c r="E23" s="76">
        <f>+D23-C23</f>
        <v>24134.23000000001</v>
      </c>
      <c r="G23" s="52">
        <f>-E23</f>
        <v>-24134.23000000001</v>
      </c>
    </row>
    <row r="24" spans="1:7">
      <c r="A24" s="14" t="s">
        <v>26</v>
      </c>
      <c r="B24" s="55"/>
      <c r="C24" s="56"/>
      <c r="D24" s="55"/>
      <c r="E24" s="77"/>
      <c r="G24" s="85"/>
    </row>
    <row r="25" spans="1:7">
      <c r="A25" s="14" t="s">
        <v>40</v>
      </c>
      <c r="B25" s="97" t="s">
        <v>24</v>
      </c>
      <c r="C25" s="98">
        <f>SUBTOTAL(9,C23:C24)</f>
        <v>107000</v>
      </c>
      <c r="D25" s="97">
        <f>SUBTOTAL(9,D23:D24)</f>
        <v>131134.23000000001</v>
      </c>
      <c r="E25" s="97">
        <f>SUBTOTAL(9,E23:E24)</f>
        <v>24134.23000000001</v>
      </c>
      <c r="G25" s="85"/>
    </row>
    <row r="26" spans="1:7">
      <c r="A26" s="14" t="s">
        <v>5</v>
      </c>
      <c r="C26" s="45"/>
      <c r="D26" s="45"/>
      <c r="E26" s="74"/>
      <c r="G26" s="85"/>
    </row>
    <row r="27" spans="1:7">
      <c r="A27" s="14" t="s">
        <v>13</v>
      </c>
      <c r="G27" s="85"/>
    </row>
    <row r="28" spans="1:7" ht="15.75">
      <c r="A28" s="14" t="s">
        <v>5</v>
      </c>
      <c r="B28" s="47" t="s">
        <v>43</v>
      </c>
      <c r="C28" s="48"/>
      <c r="D28" s="48"/>
      <c r="E28" s="75"/>
      <c r="G28" s="85"/>
    </row>
    <row r="29" spans="1:7" s="34" customFormat="1">
      <c r="A29" s="14" t="s">
        <v>15</v>
      </c>
      <c r="B29" s="50" t="s">
        <v>44</v>
      </c>
      <c r="C29" s="51">
        <f>+'BASE DATA'!E40</f>
        <v>0</v>
      </c>
      <c r="D29" s="52">
        <f>+'BASE DATA'!H40</f>
        <v>668.43</v>
      </c>
      <c r="E29" s="76">
        <f t="shared" ref="E29:E55" si="0">+D29-C29</f>
        <v>668.43</v>
      </c>
      <c r="F29"/>
      <c r="G29" s="52"/>
    </row>
    <row r="30" spans="1:7" s="34" customFormat="1">
      <c r="A30" s="14" t="s">
        <v>15</v>
      </c>
      <c r="B30" s="50" t="s">
        <v>45</v>
      </c>
      <c r="C30" s="51">
        <f>+'BASE DATA'!E41</f>
        <v>50000</v>
      </c>
      <c r="D30" s="52">
        <f>+'BASE DATA'!H41</f>
        <v>0</v>
      </c>
      <c r="E30" s="76">
        <f t="shared" si="0"/>
        <v>-50000</v>
      </c>
      <c r="F30"/>
      <c r="G30" s="52">
        <f>-E30</f>
        <v>50000</v>
      </c>
    </row>
    <row r="31" spans="1:7" s="34" customFormat="1">
      <c r="A31" s="14" t="s">
        <v>15</v>
      </c>
      <c r="B31" s="50" t="s">
        <v>46</v>
      </c>
      <c r="C31" s="51">
        <f>+'BASE DATA'!E42</f>
        <v>940</v>
      </c>
      <c r="D31" s="52">
        <f>+'BASE DATA'!H42</f>
        <v>0</v>
      </c>
      <c r="E31" s="76">
        <f t="shared" si="0"/>
        <v>-940</v>
      </c>
      <c r="F31"/>
      <c r="G31" s="52">
        <f t="shared" ref="G31:G54" si="1">-E31</f>
        <v>940</v>
      </c>
    </row>
    <row r="32" spans="1:7" s="34" customFormat="1">
      <c r="A32" s="14" t="s">
        <v>15</v>
      </c>
      <c r="B32" s="50" t="s">
        <v>47</v>
      </c>
      <c r="C32" s="51">
        <f>+'BASE DATA'!E43</f>
        <v>95235</v>
      </c>
      <c r="D32" s="52">
        <f>+'BASE DATA'!H43</f>
        <v>0</v>
      </c>
      <c r="E32" s="76">
        <f t="shared" si="0"/>
        <v>-95235</v>
      </c>
      <c r="F32"/>
      <c r="G32" s="52">
        <f t="shared" si="1"/>
        <v>95235</v>
      </c>
    </row>
    <row r="33" spans="1:7" s="34" customFormat="1">
      <c r="A33" s="14" t="s">
        <v>15</v>
      </c>
      <c r="B33" s="50" t="s">
        <v>48</v>
      </c>
      <c r="C33" s="51">
        <f>+'BASE DATA'!E44</f>
        <v>32517</v>
      </c>
      <c r="D33" s="52">
        <f>+'BASE DATA'!H44</f>
        <v>9357.48</v>
      </c>
      <c r="E33" s="76">
        <f t="shared" si="0"/>
        <v>-23159.52</v>
      </c>
      <c r="F33"/>
      <c r="G33" s="52">
        <f t="shared" si="1"/>
        <v>23159.52</v>
      </c>
    </row>
    <row r="34" spans="1:7" s="34" customFormat="1">
      <c r="A34" s="14" t="s">
        <v>15</v>
      </c>
      <c r="B34" s="50" t="s">
        <v>49</v>
      </c>
      <c r="C34" s="51">
        <f>+'BASE DATA'!E45</f>
        <v>35000</v>
      </c>
      <c r="D34" s="52">
        <f>+'BASE DATA'!H45</f>
        <v>0</v>
      </c>
      <c r="E34" s="76">
        <f t="shared" si="0"/>
        <v>-35000</v>
      </c>
      <c r="F34"/>
      <c r="G34" s="52">
        <f t="shared" si="1"/>
        <v>35000</v>
      </c>
    </row>
    <row r="35" spans="1:7" s="34" customFormat="1">
      <c r="A35" s="14" t="s">
        <v>15</v>
      </c>
      <c r="B35" s="50" t="s">
        <v>50</v>
      </c>
      <c r="C35" s="51">
        <f>+'BASE DATA'!E46</f>
        <v>50000</v>
      </c>
      <c r="D35" s="52">
        <f>+'BASE DATA'!H46</f>
        <v>16891</v>
      </c>
      <c r="E35" s="76">
        <f t="shared" si="0"/>
        <v>-33109</v>
      </c>
      <c r="F35"/>
      <c r="G35" s="52">
        <f t="shared" si="1"/>
        <v>33109</v>
      </c>
    </row>
    <row r="36" spans="1:7" s="34" customFormat="1">
      <c r="A36" s="14" t="s">
        <v>15</v>
      </c>
      <c r="B36" s="50" t="s">
        <v>51</v>
      </c>
      <c r="C36" s="51">
        <f>+'BASE DATA'!E47</f>
        <v>40000</v>
      </c>
      <c r="D36" s="52">
        <f>+'BASE DATA'!H47</f>
        <v>2000</v>
      </c>
      <c r="E36" s="76">
        <f t="shared" si="0"/>
        <v>-38000</v>
      </c>
      <c r="F36"/>
      <c r="G36" s="52">
        <f t="shared" si="1"/>
        <v>38000</v>
      </c>
    </row>
    <row r="37" spans="1:7" s="34" customFormat="1">
      <c r="A37" s="14" t="s">
        <v>15</v>
      </c>
      <c r="B37" s="50" t="s">
        <v>52</v>
      </c>
      <c r="C37" s="51">
        <f>+'BASE DATA'!E48</f>
        <v>655</v>
      </c>
      <c r="D37" s="52">
        <f>+'BASE DATA'!H48</f>
        <v>0</v>
      </c>
      <c r="E37" s="76">
        <f t="shared" si="0"/>
        <v>-655</v>
      </c>
      <c r="F37"/>
      <c r="G37" s="52"/>
    </row>
    <row r="38" spans="1:7" s="34" customFormat="1">
      <c r="A38" s="14" t="s">
        <v>15</v>
      </c>
      <c r="B38" s="50" t="s">
        <v>53</v>
      </c>
      <c r="C38" s="51">
        <f>+'BASE DATA'!E49</f>
        <v>15000</v>
      </c>
      <c r="D38" s="52">
        <f>+'BASE DATA'!H49</f>
        <v>850</v>
      </c>
      <c r="E38" s="76">
        <f t="shared" si="0"/>
        <v>-14150</v>
      </c>
      <c r="F38"/>
      <c r="G38" s="52">
        <f t="shared" si="1"/>
        <v>14150</v>
      </c>
    </row>
    <row r="39" spans="1:7" s="34" customFormat="1">
      <c r="A39" s="14" t="s">
        <v>15</v>
      </c>
      <c r="B39" s="50" t="s">
        <v>54</v>
      </c>
      <c r="C39" s="51">
        <f>+'BASE DATA'!E50</f>
        <v>22787</v>
      </c>
      <c r="D39" s="52">
        <f>+'BASE DATA'!H50</f>
        <v>2673.61</v>
      </c>
      <c r="E39" s="76">
        <f t="shared" si="0"/>
        <v>-20113.39</v>
      </c>
      <c r="F39"/>
      <c r="G39" s="52">
        <f t="shared" si="1"/>
        <v>20113.39</v>
      </c>
    </row>
    <row r="40" spans="1:7" s="34" customFormat="1">
      <c r="A40" s="14" t="s">
        <v>15</v>
      </c>
      <c r="B40" s="50" t="s">
        <v>55</v>
      </c>
      <c r="C40" s="51">
        <f>+'BASE DATA'!E51</f>
        <v>34770</v>
      </c>
      <c r="D40" s="52">
        <f>+'BASE DATA'!H51</f>
        <v>17370.330000000002</v>
      </c>
      <c r="E40" s="76">
        <f t="shared" si="0"/>
        <v>-17399.669999999998</v>
      </c>
      <c r="F40"/>
      <c r="G40" s="52">
        <f t="shared" si="1"/>
        <v>17399.669999999998</v>
      </c>
    </row>
    <row r="41" spans="1:7" s="34" customFormat="1">
      <c r="A41" s="14" t="s">
        <v>15</v>
      </c>
      <c r="B41" s="50" t="s">
        <v>56</v>
      </c>
      <c r="C41" s="51">
        <f>+'BASE DATA'!E52</f>
        <v>21077</v>
      </c>
      <c r="D41" s="52">
        <f>+'BASE DATA'!H52</f>
        <v>12380</v>
      </c>
      <c r="E41" s="76">
        <f t="shared" si="0"/>
        <v>-8697</v>
      </c>
      <c r="F41"/>
      <c r="G41" s="52">
        <f t="shared" si="1"/>
        <v>8697</v>
      </c>
    </row>
    <row r="42" spans="1:7" s="34" customFormat="1">
      <c r="A42" s="14" t="s">
        <v>15</v>
      </c>
      <c r="B42" s="50" t="s">
        <v>57</v>
      </c>
      <c r="C42" s="51">
        <f>+'BASE DATA'!E53</f>
        <v>142000</v>
      </c>
      <c r="D42" s="52">
        <f>+'BASE DATA'!H53</f>
        <v>102431.55</v>
      </c>
      <c r="E42" s="76">
        <f t="shared" si="0"/>
        <v>-39568.449999999997</v>
      </c>
      <c r="F42"/>
      <c r="G42" s="52">
        <f t="shared" si="1"/>
        <v>39568.449999999997</v>
      </c>
    </row>
    <row r="43" spans="1:7" s="34" customFormat="1">
      <c r="A43" s="14" t="s">
        <v>15</v>
      </c>
      <c r="B43" s="50" t="s">
        <v>58</v>
      </c>
      <c r="C43" s="51">
        <f>+'BASE DATA'!E54</f>
        <v>26832</v>
      </c>
      <c r="D43" s="52">
        <f>+'BASE DATA'!H54</f>
        <v>26611.47</v>
      </c>
      <c r="E43" s="76">
        <f t="shared" si="0"/>
        <v>-220.52999999999884</v>
      </c>
      <c r="F43"/>
      <c r="G43" s="52"/>
    </row>
    <row r="44" spans="1:7" s="34" customFormat="1">
      <c r="A44" s="14" t="s">
        <v>15</v>
      </c>
      <c r="B44" s="50" t="s">
        <v>59</v>
      </c>
      <c r="C44" s="51">
        <f>+'BASE DATA'!E55</f>
        <v>85000</v>
      </c>
      <c r="D44" s="52">
        <f>+'BASE DATA'!H55</f>
        <v>26000</v>
      </c>
      <c r="E44" s="76">
        <f t="shared" si="0"/>
        <v>-59000</v>
      </c>
      <c r="F44"/>
      <c r="G44" s="52">
        <f t="shared" si="1"/>
        <v>59000</v>
      </c>
    </row>
    <row r="45" spans="1:7" s="34" customFormat="1">
      <c r="A45" s="14" t="s">
        <v>15</v>
      </c>
      <c r="B45" s="50" t="s">
        <v>60</v>
      </c>
      <c r="C45" s="51">
        <f>+'BASE DATA'!E56</f>
        <v>30000</v>
      </c>
      <c r="D45" s="52">
        <f>+'BASE DATA'!H56</f>
        <v>0</v>
      </c>
      <c r="E45" s="76">
        <f t="shared" si="0"/>
        <v>-30000</v>
      </c>
      <c r="F45"/>
      <c r="G45" s="52">
        <f t="shared" si="1"/>
        <v>30000</v>
      </c>
    </row>
    <row r="46" spans="1:7" s="34" customFormat="1">
      <c r="A46" s="14" t="s">
        <v>15</v>
      </c>
      <c r="B46" s="50" t="s">
        <v>61</v>
      </c>
      <c r="C46" s="51">
        <f>+'BASE DATA'!E57</f>
        <v>17500</v>
      </c>
      <c r="D46" s="52">
        <f>+'BASE DATA'!H57</f>
        <v>0</v>
      </c>
      <c r="E46" s="76">
        <f t="shared" si="0"/>
        <v>-17500</v>
      </c>
      <c r="F46"/>
      <c r="G46" s="52">
        <f t="shared" si="1"/>
        <v>17500</v>
      </c>
    </row>
    <row r="47" spans="1:7" s="34" customFormat="1">
      <c r="A47" s="14" t="s">
        <v>15</v>
      </c>
      <c r="B47" s="50" t="s">
        <v>62</v>
      </c>
      <c r="C47" s="51">
        <f>+'BASE DATA'!E58</f>
        <v>40000</v>
      </c>
      <c r="D47" s="52">
        <f>+'BASE DATA'!H58</f>
        <v>13539.35</v>
      </c>
      <c r="E47" s="76">
        <f t="shared" si="0"/>
        <v>-26460.65</v>
      </c>
      <c r="F47"/>
      <c r="G47" s="52">
        <f t="shared" si="1"/>
        <v>26460.65</v>
      </c>
    </row>
    <row r="48" spans="1:7" s="34" customFormat="1">
      <c r="A48" s="14" t="s">
        <v>15</v>
      </c>
      <c r="B48" s="50" t="s">
        <v>63</v>
      </c>
      <c r="C48" s="51">
        <f>+'BASE DATA'!E59</f>
        <v>10000</v>
      </c>
      <c r="D48" s="52">
        <f>+'BASE DATA'!H59</f>
        <v>1895</v>
      </c>
      <c r="E48" s="76">
        <f t="shared" si="0"/>
        <v>-8105</v>
      </c>
      <c r="F48"/>
      <c r="G48" s="52">
        <f t="shared" si="1"/>
        <v>8105</v>
      </c>
    </row>
    <row r="49" spans="1:7" s="34" customFormat="1">
      <c r="A49" s="14" t="s">
        <v>15</v>
      </c>
      <c r="B49" s="50" t="s">
        <v>64</v>
      </c>
      <c r="C49" s="51">
        <f>+'BASE DATA'!E60</f>
        <v>7500</v>
      </c>
      <c r="D49" s="52">
        <f>+'BASE DATA'!H60</f>
        <v>0</v>
      </c>
      <c r="E49" s="76">
        <f t="shared" si="0"/>
        <v>-7500</v>
      </c>
      <c r="F49"/>
      <c r="G49" s="52">
        <f t="shared" si="1"/>
        <v>7500</v>
      </c>
    </row>
    <row r="50" spans="1:7" s="34" customFormat="1">
      <c r="A50" s="14" t="s">
        <v>15</v>
      </c>
      <c r="B50" s="50" t="s">
        <v>65</v>
      </c>
      <c r="C50" s="51">
        <f>+'BASE DATA'!E61</f>
        <v>20000</v>
      </c>
      <c r="D50" s="52">
        <f>+'BASE DATA'!H61</f>
        <v>7081</v>
      </c>
      <c r="E50" s="76">
        <f t="shared" si="0"/>
        <v>-12919</v>
      </c>
      <c r="F50"/>
      <c r="G50" s="52">
        <f t="shared" si="1"/>
        <v>12919</v>
      </c>
    </row>
    <row r="51" spans="1:7" s="34" customFormat="1">
      <c r="A51" s="14" t="s">
        <v>15</v>
      </c>
      <c r="B51" s="50" t="s">
        <v>66</v>
      </c>
      <c r="C51" s="51">
        <f>+'BASE DATA'!E62</f>
        <v>106000</v>
      </c>
      <c r="D51" s="52">
        <f>+'BASE DATA'!H62</f>
        <v>3425</v>
      </c>
      <c r="E51" s="76">
        <f t="shared" si="0"/>
        <v>-102575</v>
      </c>
      <c r="F51"/>
      <c r="G51" s="52">
        <f t="shared" si="1"/>
        <v>102575</v>
      </c>
    </row>
    <row r="52" spans="1:7" s="34" customFormat="1">
      <c r="A52" s="14" t="s">
        <v>15</v>
      </c>
      <c r="B52" s="50" t="s">
        <v>67</v>
      </c>
      <c r="C52" s="51">
        <f>+'BASE DATA'!E63</f>
        <v>60000</v>
      </c>
      <c r="D52" s="52">
        <f>+'BASE DATA'!H63</f>
        <v>0</v>
      </c>
      <c r="E52" s="76">
        <f t="shared" si="0"/>
        <v>-60000</v>
      </c>
      <c r="F52"/>
      <c r="G52" s="52">
        <f t="shared" si="1"/>
        <v>60000</v>
      </c>
    </row>
    <row r="53" spans="1:7" s="34" customFormat="1">
      <c r="A53" s="14" t="s">
        <v>28</v>
      </c>
      <c r="B53" s="50" t="s">
        <v>68</v>
      </c>
      <c r="C53" s="51">
        <f>+'BASE DATA'!E64</f>
        <v>70000</v>
      </c>
      <c r="D53" s="52">
        <f>+'BASE DATA'!H64</f>
        <v>12729.64</v>
      </c>
      <c r="E53" s="76">
        <f t="shared" si="0"/>
        <v>-57270.36</v>
      </c>
      <c r="F53"/>
      <c r="G53" s="52">
        <f t="shared" si="1"/>
        <v>57270.36</v>
      </c>
    </row>
    <row r="54" spans="1:7" s="34" customFormat="1">
      <c r="A54" s="14" t="s">
        <v>15</v>
      </c>
      <c r="B54" s="50" t="s">
        <v>70</v>
      </c>
      <c r="C54" s="51">
        <f>+'BASE DATA'!E66</f>
        <v>0</v>
      </c>
      <c r="D54" s="52">
        <f>+'BASE DATA'!H66</f>
        <v>3745</v>
      </c>
      <c r="E54" s="76">
        <f t="shared" si="0"/>
        <v>3745</v>
      </c>
      <c r="F54"/>
      <c r="G54" s="52">
        <f t="shared" si="1"/>
        <v>-3745</v>
      </c>
    </row>
    <row r="55" spans="1:7" s="34" customFormat="1">
      <c r="A55" s="14" t="s">
        <v>15</v>
      </c>
      <c r="B55" s="50" t="s">
        <v>71</v>
      </c>
      <c r="C55" s="51">
        <f>+'BASE DATA'!E67</f>
        <v>0</v>
      </c>
      <c r="D55" s="52">
        <f>+'BASE DATA'!H67</f>
        <v>325</v>
      </c>
      <c r="E55" s="76">
        <f t="shared" si="0"/>
        <v>325</v>
      </c>
      <c r="F55"/>
      <c r="G55" s="52"/>
    </row>
    <row r="56" spans="1:7" s="34" customFormat="1">
      <c r="A56" s="14" t="s">
        <v>23</v>
      </c>
      <c r="B56" s="79" t="s">
        <v>72</v>
      </c>
      <c r="C56" s="98">
        <f>SUBTOTAL(9,C29:C55)</f>
        <v>1012813</v>
      </c>
      <c r="D56" s="97">
        <f>SUBTOTAL(9,D29:D55)</f>
        <v>259973.86000000004</v>
      </c>
      <c r="E56" s="97">
        <f>SUBTOTAL(9,E29:E55)</f>
        <v>-752839.14</v>
      </c>
      <c r="F56"/>
      <c r="G56" s="52"/>
    </row>
    <row r="57" spans="1:7" s="34" customFormat="1">
      <c r="A57" s="14" t="s">
        <v>28</v>
      </c>
      <c r="B57" s="50" t="s">
        <v>73</v>
      </c>
      <c r="C57" s="51">
        <f>+'BASE DATA'!E69</f>
        <v>7098</v>
      </c>
      <c r="D57" s="52">
        <f>+'BASE DATA'!H69</f>
        <v>0</v>
      </c>
      <c r="E57" s="76">
        <f t="shared" ref="E57:E73" si="2">+D57-C57</f>
        <v>-7098</v>
      </c>
      <c r="F57"/>
      <c r="G57" s="52">
        <f t="shared" ref="G57:G73" si="3">-E57</f>
        <v>7098</v>
      </c>
    </row>
    <row r="58" spans="1:7" s="34" customFormat="1">
      <c r="A58" s="14" t="s">
        <v>28</v>
      </c>
      <c r="B58" s="50" t="s">
        <v>74</v>
      </c>
      <c r="C58" s="51">
        <f>+'BASE DATA'!E70</f>
        <v>8079</v>
      </c>
      <c r="D58" s="52">
        <f>+'BASE DATA'!H70</f>
        <v>0</v>
      </c>
      <c r="E58" s="76">
        <f t="shared" si="2"/>
        <v>-8079</v>
      </c>
      <c r="F58"/>
      <c r="G58" s="52">
        <f t="shared" si="3"/>
        <v>8079</v>
      </c>
    </row>
    <row r="59" spans="1:7" s="34" customFormat="1">
      <c r="A59" s="14" t="s">
        <v>28</v>
      </c>
      <c r="B59" s="50" t="s">
        <v>75</v>
      </c>
      <c r="C59" s="51">
        <f>+'BASE DATA'!E71</f>
        <v>4000</v>
      </c>
      <c r="D59" s="52">
        <f>+'BASE DATA'!H71</f>
        <v>0</v>
      </c>
      <c r="E59" s="76">
        <f t="shared" si="2"/>
        <v>-4000</v>
      </c>
      <c r="F59"/>
      <c r="G59" s="52">
        <f t="shared" si="3"/>
        <v>4000</v>
      </c>
    </row>
    <row r="60" spans="1:7" s="34" customFormat="1">
      <c r="A60" s="14" t="s">
        <v>28</v>
      </c>
      <c r="B60" s="50" t="s">
        <v>76</v>
      </c>
      <c r="C60" s="51">
        <f>+'BASE DATA'!E72</f>
        <v>15000</v>
      </c>
      <c r="D60" s="52">
        <f>+'BASE DATA'!H72</f>
        <v>14639.44</v>
      </c>
      <c r="E60" s="76">
        <f t="shared" si="2"/>
        <v>-360.55999999999949</v>
      </c>
      <c r="F60"/>
      <c r="G60" s="52"/>
    </row>
    <row r="61" spans="1:7" s="34" customFormat="1">
      <c r="A61" s="14" t="s">
        <v>28</v>
      </c>
      <c r="B61" s="50" t="s">
        <v>77</v>
      </c>
      <c r="C61" s="51">
        <f>+'BASE DATA'!E73</f>
        <v>7000</v>
      </c>
      <c r="D61" s="52">
        <f>+'BASE DATA'!H73</f>
        <v>6933.84</v>
      </c>
      <c r="E61" s="76">
        <f t="shared" si="2"/>
        <v>-66.159999999999854</v>
      </c>
      <c r="F61"/>
      <c r="G61" s="52"/>
    </row>
    <row r="62" spans="1:7" s="34" customFormat="1">
      <c r="A62" s="14" t="s">
        <v>28</v>
      </c>
      <c r="B62" s="50" t="s">
        <v>78</v>
      </c>
      <c r="C62" s="51">
        <f>+'BASE DATA'!E74</f>
        <v>9000</v>
      </c>
      <c r="D62" s="52">
        <f>+'BASE DATA'!H74</f>
        <v>0</v>
      </c>
      <c r="E62" s="76">
        <f t="shared" si="2"/>
        <v>-9000</v>
      </c>
      <c r="F62"/>
      <c r="G62" s="52">
        <f t="shared" si="3"/>
        <v>9000</v>
      </c>
    </row>
    <row r="63" spans="1:7" s="34" customFormat="1">
      <c r="A63" s="14" t="s">
        <v>28</v>
      </c>
      <c r="B63" s="50" t="s">
        <v>79</v>
      </c>
      <c r="C63" s="51">
        <f>+'BASE DATA'!E75</f>
        <v>50000</v>
      </c>
      <c r="D63" s="52">
        <f>+'BASE DATA'!H75</f>
        <v>0</v>
      </c>
      <c r="E63" s="76">
        <f t="shared" si="2"/>
        <v>-50000</v>
      </c>
      <c r="F63"/>
      <c r="G63" s="52">
        <f t="shared" si="3"/>
        <v>50000</v>
      </c>
    </row>
    <row r="64" spans="1:7" s="34" customFormat="1">
      <c r="A64" s="14" t="s">
        <v>28</v>
      </c>
      <c r="B64" s="50" t="s">
        <v>80</v>
      </c>
      <c r="C64" s="51">
        <f>+'BASE DATA'!E76</f>
        <v>80000</v>
      </c>
      <c r="D64" s="52">
        <f>+'BASE DATA'!H76</f>
        <v>0</v>
      </c>
      <c r="E64" s="76">
        <f t="shared" si="2"/>
        <v>-80000</v>
      </c>
      <c r="F64"/>
      <c r="G64" s="52">
        <f t="shared" si="3"/>
        <v>80000</v>
      </c>
    </row>
    <row r="65" spans="1:7" s="34" customFormat="1">
      <c r="A65" s="14" t="s">
        <v>28</v>
      </c>
      <c r="B65" s="50" t="s">
        <v>81</v>
      </c>
      <c r="C65" s="51">
        <f>+'BASE DATA'!E77</f>
        <v>25433</v>
      </c>
      <c r="D65" s="52">
        <f>+'BASE DATA'!H77</f>
        <v>11577.08</v>
      </c>
      <c r="E65" s="76">
        <f t="shared" si="2"/>
        <v>-13855.92</v>
      </c>
      <c r="F65"/>
      <c r="G65" s="52">
        <f t="shared" si="3"/>
        <v>13855.92</v>
      </c>
    </row>
    <row r="66" spans="1:7" s="34" customFormat="1">
      <c r="A66" s="14" t="s">
        <v>28</v>
      </c>
      <c r="B66" s="50" t="s">
        <v>82</v>
      </c>
      <c r="C66" s="51">
        <f>+'BASE DATA'!E78</f>
        <v>15000</v>
      </c>
      <c r="D66" s="52">
        <f>+'BASE DATA'!H78</f>
        <v>0</v>
      </c>
      <c r="E66" s="76">
        <f t="shared" si="2"/>
        <v>-15000</v>
      </c>
      <c r="F66"/>
      <c r="G66" s="52">
        <f t="shared" si="3"/>
        <v>15000</v>
      </c>
    </row>
    <row r="67" spans="1:7" s="34" customFormat="1">
      <c r="A67" s="14" t="s">
        <v>28</v>
      </c>
      <c r="B67" s="50" t="s">
        <v>83</v>
      </c>
      <c r="C67" s="51">
        <f>+'BASE DATA'!E79</f>
        <v>7854</v>
      </c>
      <c r="D67" s="52">
        <f>+'BASE DATA'!H79</f>
        <v>4064.34</v>
      </c>
      <c r="E67" s="76">
        <f t="shared" si="2"/>
        <v>-3789.66</v>
      </c>
      <c r="F67"/>
      <c r="G67" s="52">
        <f t="shared" si="3"/>
        <v>3789.66</v>
      </c>
    </row>
    <row r="68" spans="1:7" s="34" customFormat="1">
      <c r="A68" s="14" t="s">
        <v>28</v>
      </c>
      <c r="B68" s="50" t="s">
        <v>84</v>
      </c>
      <c r="C68" s="51">
        <f>+'BASE DATA'!E80</f>
        <v>12000</v>
      </c>
      <c r="D68" s="52">
        <f>+'BASE DATA'!H80</f>
        <v>8694.81</v>
      </c>
      <c r="E68" s="76">
        <f t="shared" si="2"/>
        <v>-3305.1900000000005</v>
      </c>
      <c r="F68"/>
      <c r="G68" s="52">
        <f t="shared" si="3"/>
        <v>3305.1900000000005</v>
      </c>
    </row>
    <row r="69" spans="1:7" s="34" customFormat="1">
      <c r="A69" s="14" t="s">
        <v>28</v>
      </c>
      <c r="B69" s="50" t="s">
        <v>85</v>
      </c>
      <c r="C69" s="51">
        <f>+'BASE DATA'!E81</f>
        <v>15000</v>
      </c>
      <c r="D69" s="52">
        <f>+'BASE DATA'!H81</f>
        <v>15561.84</v>
      </c>
      <c r="E69" s="76">
        <f t="shared" si="2"/>
        <v>561.84000000000015</v>
      </c>
      <c r="F69"/>
      <c r="G69" s="52"/>
    </row>
    <row r="70" spans="1:7" s="34" customFormat="1">
      <c r="A70" s="14" t="s">
        <v>28</v>
      </c>
      <c r="B70" s="50" t="s">
        <v>86</v>
      </c>
      <c r="C70" s="51">
        <f>+'BASE DATA'!E82</f>
        <v>42839</v>
      </c>
      <c r="D70" s="52">
        <f>+'BASE DATA'!H82</f>
        <v>24047.200000000001</v>
      </c>
      <c r="E70" s="76">
        <f t="shared" si="2"/>
        <v>-18791.8</v>
      </c>
      <c r="F70"/>
      <c r="G70" s="52">
        <f t="shared" si="3"/>
        <v>18791.8</v>
      </c>
    </row>
    <row r="71" spans="1:7" s="34" customFormat="1">
      <c r="A71" s="14" t="s">
        <v>28</v>
      </c>
      <c r="B71" s="50" t="s">
        <v>87</v>
      </c>
      <c r="C71" s="51">
        <f>+'BASE DATA'!E83</f>
        <v>14500</v>
      </c>
      <c r="D71" s="52">
        <f>+'BASE DATA'!H83</f>
        <v>14500</v>
      </c>
      <c r="E71" s="76">
        <f t="shared" si="2"/>
        <v>0</v>
      </c>
      <c r="F71"/>
      <c r="G71" s="52">
        <f t="shared" si="3"/>
        <v>0</v>
      </c>
    </row>
    <row r="72" spans="1:7" s="34" customFormat="1">
      <c r="A72" s="14" t="s">
        <v>28</v>
      </c>
      <c r="B72" s="50" t="s">
        <v>88</v>
      </c>
      <c r="C72" s="51">
        <f>+'BASE DATA'!E84</f>
        <v>39000</v>
      </c>
      <c r="D72" s="52">
        <f>+'BASE DATA'!H84</f>
        <v>27814.46</v>
      </c>
      <c r="E72" s="76">
        <f t="shared" si="2"/>
        <v>-11185.54</v>
      </c>
      <c r="F72"/>
      <c r="G72" s="52">
        <f t="shared" si="3"/>
        <v>11185.54</v>
      </c>
    </row>
    <row r="73" spans="1:7" s="34" customFormat="1">
      <c r="A73" s="14" t="s">
        <v>28</v>
      </c>
      <c r="B73" s="50" t="s">
        <v>89</v>
      </c>
      <c r="C73" s="51">
        <f>+'BASE DATA'!E85</f>
        <v>13700</v>
      </c>
      <c r="D73" s="52">
        <f>+'BASE DATA'!H85</f>
        <v>0</v>
      </c>
      <c r="E73" s="76">
        <f t="shared" si="2"/>
        <v>-13700</v>
      </c>
      <c r="F73"/>
      <c r="G73" s="52">
        <f t="shared" si="3"/>
        <v>13700</v>
      </c>
    </row>
    <row r="74" spans="1:7" s="34" customFormat="1">
      <c r="A74" s="14" t="s">
        <v>40</v>
      </c>
      <c r="B74" s="79" t="s">
        <v>90</v>
      </c>
      <c r="C74" s="98">
        <f>SUBTOTAL(9,C57:C73)</f>
        <v>365503</v>
      </c>
      <c r="D74" s="97">
        <f>SUBTOTAL(9,D57:D73)</f>
        <v>127833.00999999998</v>
      </c>
      <c r="E74" s="97">
        <f>SUBTOTAL(9,E57:E73)</f>
        <v>-237669.99000000002</v>
      </c>
      <c r="F74"/>
      <c r="G74" s="86"/>
    </row>
    <row r="75" spans="1:7" s="34" customFormat="1">
      <c r="A75" s="14" t="s">
        <v>28</v>
      </c>
      <c r="B75" s="50" t="s">
        <v>91</v>
      </c>
      <c r="C75" s="51">
        <f>+'BASE DATA'!E87</f>
        <v>1140</v>
      </c>
      <c r="D75" s="52">
        <f>+'BASE DATA'!H87</f>
        <v>344.31</v>
      </c>
      <c r="E75" s="76">
        <f t="shared" ref="E75:E80" si="4">+D75-C75</f>
        <v>-795.69</v>
      </c>
      <c r="F75"/>
      <c r="G75" s="86"/>
    </row>
    <row r="76" spans="1:7" s="34" customFormat="1">
      <c r="A76" s="14" t="s">
        <v>28</v>
      </c>
      <c r="B76" s="50" t="s">
        <v>92</v>
      </c>
      <c r="C76" s="51">
        <f>+'BASE DATA'!E88</f>
        <v>5538</v>
      </c>
      <c r="D76" s="52">
        <f>+'BASE DATA'!H88</f>
        <v>0</v>
      </c>
      <c r="E76" s="76">
        <f t="shared" si="4"/>
        <v>-5538</v>
      </c>
      <c r="F76"/>
      <c r="G76" s="52">
        <f>-E76</f>
        <v>5538</v>
      </c>
    </row>
    <row r="77" spans="1:7" s="34" customFormat="1">
      <c r="A77" s="14" t="s">
        <v>28</v>
      </c>
      <c r="B77" s="50" t="s">
        <v>93</v>
      </c>
      <c r="C77" s="51">
        <f>+'BASE DATA'!E89</f>
        <v>45000</v>
      </c>
      <c r="D77" s="52">
        <f>+'BASE DATA'!H89</f>
        <v>40213</v>
      </c>
      <c r="E77" s="76">
        <f t="shared" si="4"/>
        <v>-4787</v>
      </c>
      <c r="F77"/>
      <c r="G77" s="52">
        <f>-E77</f>
        <v>4787</v>
      </c>
    </row>
    <row r="78" spans="1:7" s="34" customFormat="1">
      <c r="A78" s="14" t="s">
        <v>28</v>
      </c>
      <c r="B78" s="50" t="s">
        <v>94</v>
      </c>
      <c r="C78" s="51">
        <f>+'BASE DATA'!E90</f>
        <v>44000</v>
      </c>
      <c r="D78" s="52">
        <f>+'BASE DATA'!H90</f>
        <v>21736</v>
      </c>
      <c r="E78" s="76">
        <f t="shared" si="4"/>
        <v>-22264</v>
      </c>
      <c r="F78"/>
      <c r="G78" s="52">
        <f>-E78</f>
        <v>22264</v>
      </c>
    </row>
    <row r="79" spans="1:7" s="34" customFormat="1">
      <c r="A79" s="14" t="s">
        <v>28</v>
      </c>
      <c r="B79" s="50" t="s">
        <v>95</v>
      </c>
      <c r="C79" s="51">
        <f>+'BASE DATA'!E91</f>
        <v>85000</v>
      </c>
      <c r="D79" s="52">
        <f>+'BASE DATA'!H91</f>
        <v>83945</v>
      </c>
      <c r="E79" s="76">
        <f t="shared" si="4"/>
        <v>-1055</v>
      </c>
      <c r="F79"/>
      <c r="G79" s="52">
        <f>-E79</f>
        <v>1055</v>
      </c>
    </row>
    <row r="80" spans="1:7" s="34" customFormat="1">
      <c r="A80" s="14" t="s">
        <v>28</v>
      </c>
      <c r="B80" s="50" t="s">
        <v>96</v>
      </c>
      <c r="C80" s="51">
        <f>+'BASE DATA'!E92</f>
        <v>16000</v>
      </c>
      <c r="D80" s="52">
        <f>+'BASE DATA'!H92</f>
        <v>15519.5</v>
      </c>
      <c r="E80" s="76">
        <f t="shared" si="4"/>
        <v>-480.5</v>
      </c>
      <c r="F80"/>
      <c r="G80" s="86"/>
    </row>
    <row r="81" spans="1:7" s="34" customFormat="1">
      <c r="A81" s="14" t="s">
        <v>40</v>
      </c>
      <c r="B81" s="79" t="s">
        <v>97</v>
      </c>
      <c r="C81" s="98">
        <f>SUBTOTAL(9,C75:C80)</f>
        <v>196678</v>
      </c>
      <c r="D81" s="97">
        <f>SUBTOTAL(9,D75:D80)</f>
        <v>161757.81</v>
      </c>
      <c r="E81" s="97">
        <f>SUBTOTAL(9,E75:E80)</f>
        <v>-34920.19</v>
      </c>
      <c r="F81"/>
      <c r="G81" s="86"/>
    </row>
    <row r="82" spans="1:7" s="34" customFormat="1">
      <c r="A82" s="14" t="s">
        <v>5</v>
      </c>
      <c r="B82" s="55"/>
      <c r="C82" s="56"/>
      <c r="D82" s="56"/>
      <c r="E82" s="56"/>
      <c r="F82"/>
      <c r="G82" s="86"/>
    </row>
    <row r="83" spans="1:7" s="34" customFormat="1">
      <c r="A83" s="14" t="s">
        <v>23</v>
      </c>
      <c r="B83" s="97" t="s">
        <v>99</v>
      </c>
      <c r="C83" s="98">
        <f>+C81+C74+C56</f>
        <v>1574994</v>
      </c>
      <c r="D83" s="97">
        <f>+D81+D74+D56</f>
        <v>549564.67999999993</v>
      </c>
      <c r="E83" s="97">
        <f>+E81+E74+E56</f>
        <v>-1025429.3200000001</v>
      </c>
      <c r="F83"/>
      <c r="G83" s="86"/>
    </row>
    <row r="84" spans="1:7" s="34" customFormat="1" ht="29.25" customHeight="1">
      <c r="A84" s="14" t="s">
        <v>5</v>
      </c>
      <c r="B84" s="70"/>
      <c r="C84" s="62"/>
      <c r="D84" s="62"/>
      <c r="E84" s="62"/>
      <c r="F84"/>
      <c r="G84" s="87"/>
    </row>
    <row r="85" spans="1:7" s="34" customFormat="1" ht="15.75">
      <c r="A85" s="14" t="s">
        <v>5</v>
      </c>
      <c r="B85" s="99" t="s">
        <v>108</v>
      </c>
      <c r="C85" s="97">
        <f>+C83+C25+C20+C12</f>
        <v>6773379</v>
      </c>
      <c r="D85" s="97">
        <f>+D83+D25+D20+D12</f>
        <v>4779513.0600000005</v>
      </c>
      <c r="E85" s="97">
        <f>+E83+E25+E20+E12</f>
        <v>-1993865.9400000004</v>
      </c>
      <c r="F85"/>
      <c r="G85" s="97">
        <f>SUM(G6:G84)</f>
        <v>1992797.7699999998</v>
      </c>
    </row>
    <row r="86" spans="1:7" s="34" customFormat="1">
      <c r="A86" s="14" t="s">
        <v>5</v>
      </c>
      <c r="B86"/>
      <c r="C86" s="32"/>
      <c r="D86" s="32"/>
      <c r="E86" s="73"/>
      <c r="F86"/>
    </row>
    <row r="87" spans="1:7" s="34" customFormat="1">
      <c r="A87" s="14" t="s">
        <v>5</v>
      </c>
      <c r="B87"/>
      <c r="C87" s="32"/>
      <c r="D87" s="32"/>
      <c r="E87" s="73"/>
      <c r="F87"/>
    </row>
    <row r="88" spans="1:7">
      <c r="A88" s="14" t="s">
        <v>5</v>
      </c>
    </row>
    <row r="89" spans="1:7">
      <c r="A89" s="14" t="s">
        <v>5</v>
      </c>
    </row>
  </sheetData>
  <pageMargins left="0.35433070866141736" right="0.35433070866141736" top="0.78740157480314965" bottom="0.78740157480314965" header="0.51181102362204722" footer="0.51181102362204722"/>
  <pageSetup paperSize="9" scale="85" fitToHeight="0" orientation="portrait" r:id="rId1"/>
  <headerFooter alignWithMargins="0">
    <oddHeader>&amp;R&amp;"Arial,Bold"&amp;14Appendix 2 : &amp;P</oddHeader>
  </headerFooter>
  <rowBreaks count="1" manualBreakCount="1">
    <brk id="56" max="16383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E6367-B211-4CBC-901F-3FF1A65E8736}">
  <sheetPr>
    <pageSetUpPr fitToPage="1"/>
  </sheetPr>
  <dimension ref="A1:L78"/>
  <sheetViews>
    <sheetView showGridLines="0" tabSelected="1" topLeftCell="B1" workbookViewId="0">
      <pane xSplit="1" ySplit="4" topLeftCell="C51" activePane="bottomRight" state="frozen"/>
      <selection activeCell="B1" sqref="B1"/>
      <selection pane="topRight" activeCell="C1" sqref="C1"/>
      <selection pane="bottomLeft" activeCell="B6" sqref="B6"/>
      <selection pane="bottomRight" activeCell="P70" sqref="P70"/>
    </sheetView>
  </sheetViews>
  <sheetFormatPr defaultRowHeight="12.75"/>
  <cols>
    <col min="1" max="1" width="14.7109375" style="15" hidden="1" customWidth="1"/>
    <col min="2" max="2" width="62.7109375" customWidth="1"/>
    <col min="3" max="3" width="12.7109375" style="73" customWidth="1"/>
    <col min="4" max="4" width="2.42578125" style="117" customWidth="1"/>
    <col min="5" max="5" width="12.7109375" style="32" customWidth="1"/>
    <col min="6" max="8" width="12.7109375" style="73" customWidth="1"/>
    <col min="9" max="9" width="2.42578125" style="117" customWidth="1"/>
    <col min="10" max="10" width="14.140625" style="73" bestFit="1" customWidth="1"/>
    <col min="11" max="11" width="9.140625" style="91"/>
  </cols>
  <sheetData>
    <row r="1" spans="1:11" ht="26.25">
      <c r="B1" s="31" t="s">
        <v>257</v>
      </c>
    </row>
    <row r="2" spans="1:11" s="39" customFormat="1">
      <c r="A2" s="14" t="s">
        <v>4</v>
      </c>
      <c r="B2" s="35"/>
      <c r="C2" s="73"/>
      <c r="D2" s="117"/>
      <c r="E2" s="36"/>
      <c r="F2" s="73"/>
      <c r="G2" s="73"/>
      <c r="H2" s="73"/>
      <c r="I2" s="117"/>
      <c r="J2" s="73"/>
      <c r="K2" s="91"/>
    </row>
    <row r="3" spans="1:11" s="39" customFormat="1">
      <c r="A3" s="14" t="s">
        <v>5</v>
      </c>
      <c r="B3" s="82"/>
      <c r="C3" s="42" t="s">
        <v>110</v>
      </c>
      <c r="D3" s="118"/>
      <c r="E3" s="42" t="s">
        <v>111</v>
      </c>
      <c r="F3" s="42" t="s">
        <v>112</v>
      </c>
      <c r="G3" s="42" t="s">
        <v>113</v>
      </c>
      <c r="H3" s="42" t="s">
        <v>114</v>
      </c>
      <c r="I3" s="118"/>
      <c r="J3" s="42" t="s">
        <v>115</v>
      </c>
      <c r="K3" s="126" t="s">
        <v>109</v>
      </c>
    </row>
    <row r="4" spans="1:11" s="39" customFormat="1">
      <c r="A4" s="14"/>
      <c r="B4" s="83"/>
      <c r="C4" s="81" t="s">
        <v>116</v>
      </c>
      <c r="D4" s="118"/>
      <c r="E4" s="81" t="s">
        <v>117</v>
      </c>
      <c r="F4" s="81" t="s">
        <v>117</v>
      </c>
      <c r="G4" s="81" t="s">
        <v>118</v>
      </c>
      <c r="H4" s="81" t="s">
        <v>119</v>
      </c>
      <c r="I4" s="118"/>
      <c r="J4" s="81" t="s">
        <v>120</v>
      </c>
      <c r="K4" s="90" t="s">
        <v>121</v>
      </c>
    </row>
    <row r="5" spans="1:11">
      <c r="A5" s="14" t="s">
        <v>13</v>
      </c>
    </row>
    <row r="6" spans="1:11" ht="15.75">
      <c r="A6" s="14" t="s">
        <v>5</v>
      </c>
      <c r="B6" s="122" t="s">
        <v>256</v>
      </c>
      <c r="C6" s="75"/>
      <c r="E6" s="48"/>
      <c r="F6" s="75"/>
      <c r="G6" s="75"/>
      <c r="H6" s="75"/>
      <c r="J6" s="75"/>
    </row>
    <row r="7" spans="1:11">
      <c r="A7" s="14"/>
      <c r="B7" s="113" t="s">
        <v>7</v>
      </c>
      <c r="C7" s="114" t="s">
        <v>255</v>
      </c>
      <c r="D7" s="115"/>
      <c r="E7" s="121"/>
      <c r="F7" s="121"/>
      <c r="G7" s="121"/>
      <c r="H7" s="123"/>
      <c r="I7" s="115"/>
      <c r="J7" s="123"/>
    </row>
    <row r="8" spans="1:11">
      <c r="A8" s="14" t="s">
        <v>15</v>
      </c>
      <c r="B8" s="50" t="s">
        <v>21</v>
      </c>
      <c r="C8" s="100">
        <f>+'REPORT APPENDIX'!D10</f>
        <v>11161.11</v>
      </c>
      <c r="D8" s="100"/>
      <c r="E8" s="52"/>
      <c r="F8" s="76"/>
      <c r="G8" s="76"/>
      <c r="H8" s="52">
        <f>C8</f>
        <v>11161.11</v>
      </c>
      <c r="I8" s="100"/>
      <c r="J8" s="76">
        <f>C8-SUM(E8:H8)</f>
        <v>0</v>
      </c>
    </row>
    <row r="9" spans="1:11">
      <c r="A9" s="14" t="s">
        <v>23</v>
      </c>
      <c r="B9" s="59" t="s">
        <v>263</v>
      </c>
      <c r="C9" s="60">
        <f>SUBTOTAL(9,C8:C8)</f>
        <v>11161.11</v>
      </c>
      <c r="D9" s="119"/>
      <c r="E9" s="60">
        <f t="shared" ref="E9:J9" si="0">SUBTOTAL(9,E8:E8)</f>
        <v>0</v>
      </c>
      <c r="F9" s="60">
        <f t="shared" si="0"/>
        <v>0</v>
      </c>
      <c r="G9" s="60">
        <f t="shared" si="0"/>
        <v>0</v>
      </c>
      <c r="H9" s="60">
        <f t="shared" si="0"/>
        <v>11161.11</v>
      </c>
      <c r="I9" s="119"/>
      <c r="J9" s="60">
        <f t="shared" si="0"/>
        <v>0</v>
      </c>
    </row>
    <row r="10" spans="1:11">
      <c r="A10" s="14" t="s">
        <v>25</v>
      </c>
      <c r="B10" s="44"/>
      <c r="C10" s="74"/>
      <c r="E10" s="45"/>
      <c r="F10" s="74"/>
      <c r="G10" s="74"/>
      <c r="H10" s="74"/>
      <c r="J10" s="74"/>
    </row>
    <row r="11" spans="1:11" ht="15.75">
      <c r="A11" s="14" t="s">
        <v>26</v>
      </c>
      <c r="B11" s="47" t="s">
        <v>259</v>
      </c>
      <c r="C11" s="75"/>
      <c r="E11" s="48"/>
      <c r="F11" s="75"/>
      <c r="G11" s="75"/>
      <c r="H11" s="75"/>
      <c r="J11" s="75"/>
    </row>
    <row r="12" spans="1:11">
      <c r="A12" s="14"/>
      <c r="B12" s="113" t="s">
        <v>7</v>
      </c>
      <c r="C12" s="114" t="s">
        <v>255</v>
      </c>
      <c r="D12" s="115"/>
      <c r="E12" s="121"/>
      <c r="F12" s="121"/>
      <c r="G12" s="121"/>
      <c r="H12" s="123"/>
      <c r="I12" s="115"/>
      <c r="J12" s="123"/>
    </row>
    <row r="13" spans="1:11">
      <c r="A13" s="14" t="s">
        <v>28</v>
      </c>
      <c r="B13" s="50" t="s">
        <v>29</v>
      </c>
      <c r="C13" s="100">
        <f>+'REPORT APPENDIX'!D15</f>
        <v>786393.2</v>
      </c>
      <c r="D13" s="100"/>
      <c r="E13" s="52"/>
      <c r="F13" s="76"/>
      <c r="G13" s="76"/>
      <c r="H13" s="76"/>
      <c r="I13" s="100"/>
      <c r="J13" s="76">
        <f t="shared" ref="J13:J18" si="1">C13-SUM(E13:H13)</f>
        <v>786393.2</v>
      </c>
      <c r="K13" s="91">
        <v>50</v>
      </c>
    </row>
    <row r="14" spans="1:11">
      <c r="A14" s="14"/>
      <c r="B14" s="50" t="s">
        <v>30</v>
      </c>
      <c r="C14" s="100">
        <f>+'REPORT APPENDIX'!D16</f>
        <v>57200.710000000006</v>
      </c>
      <c r="D14" s="100"/>
      <c r="E14" s="52"/>
      <c r="F14" s="76"/>
      <c r="G14" s="76"/>
      <c r="H14" s="76"/>
      <c r="I14" s="100"/>
      <c r="J14" s="76">
        <f t="shared" si="1"/>
        <v>57200.710000000006</v>
      </c>
      <c r="K14" s="91">
        <v>50</v>
      </c>
    </row>
    <row r="15" spans="1:11">
      <c r="A15" s="14" t="s">
        <v>28</v>
      </c>
      <c r="B15" s="50" t="s">
        <v>35</v>
      </c>
      <c r="C15" s="100">
        <f>+'REPORT APPENDIX'!D17</f>
        <v>3138731.69</v>
      </c>
      <c r="D15" s="100"/>
      <c r="E15" s="52">
        <v>1786043</v>
      </c>
      <c r="F15" s="76"/>
      <c r="G15" s="76"/>
      <c r="H15" s="52">
        <v>365499</v>
      </c>
      <c r="I15" s="100"/>
      <c r="J15" s="76">
        <f t="shared" si="1"/>
        <v>987189.69</v>
      </c>
      <c r="K15" s="91">
        <v>50</v>
      </c>
    </row>
    <row r="16" spans="1:11">
      <c r="A16" s="14" t="s">
        <v>28</v>
      </c>
      <c r="B16" s="50" t="s">
        <v>38</v>
      </c>
      <c r="C16" s="100">
        <f>+'REPORT APPENDIX'!D18</f>
        <v>55336.97</v>
      </c>
      <c r="D16" s="100"/>
      <c r="E16" s="52"/>
      <c r="F16" s="76"/>
      <c r="G16" s="76"/>
      <c r="H16" s="76"/>
      <c r="I16" s="100"/>
      <c r="J16" s="76">
        <f t="shared" si="1"/>
        <v>55336.97</v>
      </c>
      <c r="K16" s="91">
        <v>50</v>
      </c>
    </row>
    <row r="17" spans="1:11">
      <c r="A17" s="14"/>
      <c r="B17" s="50" t="s">
        <v>250</v>
      </c>
      <c r="C17" s="100">
        <v>73954.73</v>
      </c>
      <c r="D17" s="100"/>
      <c r="E17" s="52"/>
      <c r="F17" s="76"/>
      <c r="G17" s="76"/>
      <c r="H17" s="76">
        <v>45000</v>
      </c>
      <c r="I17" s="100"/>
      <c r="J17" s="76">
        <f t="shared" si="1"/>
        <v>28954.729999999996</v>
      </c>
      <c r="K17" s="91">
        <v>50</v>
      </c>
    </row>
    <row r="18" spans="1:11">
      <c r="A18" s="14" t="s">
        <v>28</v>
      </c>
      <c r="B18" s="50" t="s">
        <v>39</v>
      </c>
      <c r="C18" s="100">
        <f>+'REPORT APPENDIX'!D19</f>
        <v>5650.47</v>
      </c>
      <c r="D18" s="100"/>
      <c r="E18" s="52"/>
      <c r="F18" s="76"/>
      <c r="G18" s="76"/>
      <c r="H18" s="76"/>
      <c r="I18" s="100"/>
      <c r="J18" s="76">
        <f t="shared" si="1"/>
        <v>5650.47</v>
      </c>
      <c r="K18" s="91">
        <v>50</v>
      </c>
    </row>
    <row r="19" spans="1:11">
      <c r="A19" s="14" t="s">
        <v>40</v>
      </c>
      <c r="B19" s="59" t="s">
        <v>263</v>
      </c>
      <c r="C19" s="60">
        <f>SUBTOTAL(9,C13:C18)</f>
        <v>4117267.77</v>
      </c>
      <c r="D19" s="119"/>
      <c r="E19" s="60">
        <f t="shared" ref="E19:J19" si="2">SUBTOTAL(9,E13:E18)</f>
        <v>1786043</v>
      </c>
      <c r="F19" s="60">
        <f t="shared" si="2"/>
        <v>0</v>
      </c>
      <c r="G19" s="60">
        <f t="shared" si="2"/>
        <v>0</v>
      </c>
      <c r="H19" s="60">
        <f t="shared" si="2"/>
        <v>410499</v>
      </c>
      <c r="I19" s="119"/>
      <c r="J19" s="60">
        <f t="shared" si="2"/>
        <v>1920725.7699999998</v>
      </c>
    </row>
    <row r="20" spans="1:11">
      <c r="A20" s="14" t="s">
        <v>25</v>
      </c>
      <c r="B20" s="44"/>
      <c r="C20" s="74"/>
      <c r="E20" s="45"/>
      <c r="F20" s="74"/>
      <c r="G20" s="74"/>
      <c r="H20" s="74"/>
      <c r="J20" s="74"/>
    </row>
    <row r="21" spans="1:11" ht="15.75">
      <c r="A21" s="14" t="s">
        <v>26</v>
      </c>
      <c r="B21" s="124" t="s">
        <v>260</v>
      </c>
      <c r="C21" s="75"/>
      <c r="E21" s="48"/>
      <c r="F21" s="75"/>
      <c r="G21" s="75"/>
      <c r="H21" s="75"/>
      <c r="J21" s="75"/>
    </row>
    <row r="22" spans="1:11">
      <c r="A22" s="14"/>
      <c r="B22" s="113" t="s">
        <v>7</v>
      </c>
      <c r="C22" s="114" t="s">
        <v>255</v>
      </c>
      <c r="D22" s="115"/>
      <c r="E22" s="121"/>
      <c r="F22" s="121"/>
      <c r="G22" s="121"/>
      <c r="H22" s="123"/>
      <c r="I22" s="115"/>
      <c r="J22" s="123"/>
    </row>
    <row r="23" spans="1:11">
      <c r="A23" s="14" t="s">
        <v>28</v>
      </c>
      <c r="B23" s="50" t="s">
        <v>42</v>
      </c>
      <c r="C23" s="100">
        <f>+'REPORT APPENDIX'!D23</f>
        <v>131134.23000000001</v>
      </c>
      <c r="D23" s="100"/>
      <c r="E23" s="52"/>
      <c r="F23" s="52">
        <f>C23</f>
        <v>131134.23000000001</v>
      </c>
      <c r="G23" s="52"/>
      <c r="H23" s="52"/>
      <c r="I23" s="100"/>
      <c r="J23" s="76">
        <f>C23-SUM(E23:H23)</f>
        <v>0</v>
      </c>
    </row>
    <row r="24" spans="1:11">
      <c r="A24" s="14" t="s">
        <v>40</v>
      </c>
      <c r="B24" s="59" t="s">
        <v>263</v>
      </c>
      <c r="C24" s="60">
        <f>SUBTOTAL(9,C23:C23)</f>
        <v>131134.23000000001</v>
      </c>
      <c r="D24" s="119"/>
      <c r="E24" s="60">
        <f t="shared" ref="E24:J24" si="3">SUBTOTAL(9,E23:E23)</f>
        <v>0</v>
      </c>
      <c r="F24" s="60">
        <f t="shared" si="3"/>
        <v>131134.23000000001</v>
      </c>
      <c r="G24" s="60">
        <f t="shared" si="3"/>
        <v>0</v>
      </c>
      <c r="H24" s="60">
        <f t="shared" si="3"/>
        <v>0</v>
      </c>
      <c r="I24" s="119"/>
      <c r="J24" s="60">
        <f t="shared" si="3"/>
        <v>0</v>
      </c>
    </row>
    <row r="25" spans="1:11">
      <c r="A25" s="14" t="s">
        <v>5</v>
      </c>
      <c r="C25" s="74"/>
      <c r="E25" s="45"/>
      <c r="F25" s="74"/>
      <c r="G25" s="74"/>
      <c r="H25" s="74"/>
      <c r="J25" s="74"/>
    </row>
    <row r="26" spans="1:11" ht="15.75">
      <c r="A26" s="14" t="s">
        <v>5</v>
      </c>
      <c r="B26" s="122" t="s">
        <v>258</v>
      </c>
      <c r="C26" s="75"/>
      <c r="E26" s="48"/>
      <c r="F26" s="75"/>
      <c r="G26" s="75"/>
      <c r="H26" s="75"/>
      <c r="J26" s="75"/>
    </row>
    <row r="27" spans="1:11">
      <c r="A27" s="14"/>
      <c r="B27" s="113" t="s">
        <v>7</v>
      </c>
      <c r="C27" s="114" t="s">
        <v>255</v>
      </c>
      <c r="D27" s="115"/>
      <c r="E27" s="121"/>
      <c r="F27" s="121"/>
      <c r="G27" s="121"/>
      <c r="H27" s="123"/>
      <c r="I27" s="115"/>
      <c r="J27" s="123"/>
    </row>
    <row r="28" spans="1:11" s="34" customFormat="1">
      <c r="A28" s="14" t="s">
        <v>15</v>
      </c>
      <c r="B28" s="50" t="s">
        <v>44</v>
      </c>
      <c r="C28" s="100">
        <f>+'REPORT APPENDIX'!D29</f>
        <v>668.43</v>
      </c>
      <c r="D28" s="100"/>
      <c r="E28" s="52"/>
      <c r="F28" s="76"/>
      <c r="G28" s="76"/>
      <c r="H28" s="76"/>
      <c r="I28" s="100"/>
      <c r="J28" s="76">
        <f t="shared" ref="J28:J45" si="4">C28-SUM(E28:H28)</f>
        <v>668.43</v>
      </c>
      <c r="K28" s="91">
        <v>50</v>
      </c>
    </row>
    <row r="29" spans="1:11" s="34" customFormat="1">
      <c r="A29" s="14" t="s">
        <v>15</v>
      </c>
      <c r="B29" s="50" t="s">
        <v>48</v>
      </c>
      <c r="C29" s="100">
        <f>+'REPORT APPENDIX'!D33</f>
        <v>9357.48</v>
      </c>
      <c r="D29" s="100"/>
      <c r="E29" s="52"/>
      <c r="F29" s="76"/>
      <c r="G29" s="76"/>
      <c r="H29" s="76"/>
      <c r="I29" s="100"/>
      <c r="J29" s="76">
        <f t="shared" si="4"/>
        <v>9357.48</v>
      </c>
      <c r="K29" s="91">
        <v>50</v>
      </c>
    </row>
    <row r="30" spans="1:11" s="34" customFormat="1">
      <c r="A30" s="14" t="s">
        <v>15</v>
      </c>
      <c r="B30" s="50" t="s">
        <v>50</v>
      </c>
      <c r="C30" s="100">
        <f>+'REPORT APPENDIX'!D35</f>
        <v>16891</v>
      </c>
      <c r="D30" s="100"/>
      <c r="E30" s="52"/>
      <c r="F30" s="76"/>
      <c r="G30" s="76"/>
      <c r="H30" s="76"/>
      <c r="I30" s="100"/>
      <c r="J30" s="76">
        <f t="shared" si="4"/>
        <v>16891</v>
      </c>
      <c r="K30" s="91">
        <v>50</v>
      </c>
    </row>
    <row r="31" spans="1:11" s="34" customFormat="1">
      <c r="A31" s="14" t="s">
        <v>15</v>
      </c>
      <c r="B31" s="50" t="s">
        <v>51</v>
      </c>
      <c r="C31" s="100">
        <f>+'REPORT APPENDIX'!D36</f>
        <v>2000</v>
      </c>
      <c r="D31" s="100"/>
      <c r="E31" s="52"/>
      <c r="F31" s="76"/>
      <c r="G31" s="76"/>
      <c r="H31" s="76"/>
      <c r="I31" s="100"/>
      <c r="J31" s="76">
        <f t="shared" si="4"/>
        <v>2000</v>
      </c>
      <c r="K31" s="91">
        <v>50</v>
      </c>
    </row>
    <row r="32" spans="1:11" s="34" customFormat="1">
      <c r="A32" s="14" t="s">
        <v>15</v>
      </c>
      <c r="B32" s="50" t="s">
        <v>53</v>
      </c>
      <c r="C32" s="100">
        <f>+'REPORT APPENDIX'!D38</f>
        <v>850</v>
      </c>
      <c r="D32" s="100"/>
      <c r="E32" s="52"/>
      <c r="F32" s="76"/>
      <c r="G32" s="76"/>
      <c r="H32" s="76"/>
      <c r="I32" s="100"/>
      <c r="J32" s="76">
        <f t="shared" si="4"/>
        <v>850</v>
      </c>
      <c r="K32" s="91">
        <v>50</v>
      </c>
    </row>
    <row r="33" spans="1:11" s="34" customFormat="1">
      <c r="A33" s="14" t="s">
        <v>15</v>
      </c>
      <c r="B33" s="50" t="s">
        <v>54</v>
      </c>
      <c r="C33" s="100">
        <f>+'REPORT APPENDIX'!D39</f>
        <v>2673.61</v>
      </c>
      <c r="D33" s="100"/>
      <c r="E33" s="52"/>
      <c r="F33" s="76"/>
      <c r="G33" s="76"/>
      <c r="H33" s="76"/>
      <c r="I33" s="100"/>
      <c r="J33" s="76">
        <f t="shared" si="4"/>
        <v>2673.61</v>
      </c>
      <c r="K33" s="91">
        <v>50</v>
      </c>
    </row>
    <row r="34" spans="1:11" s="34" customFormat="1">
      <c r="A34" s="14" t="s">
        <v>15</v>
      </c>
      <c r="B34" s="50" t="s">
        <v>55</v>
      </c>
      <c r="C34" s="100">
        <f>+'REPORT APPENDIX'!D40</f>
        <v>17370.330000000002</v>
      </c>
      <c r="D34" s="100"/>
      <c r="E34" s="52"/>
      <c r="F34" s="76"/>
      <c r="G34" s="76"/>
      <c r="H34" s="76"/>
      <c r="I34" s="100"/>
      <c r="J34" s="76">
        <f t="shared" si="4"/>
        <v>17370.330000000002</v>
      </c>
      <c r="K34" s="91">
        <v>50</v>
      </c>
    </row>
    <row r="35" spans="1:11" s="34" customFormat="1">
      <c r="A35" s="14" t="s">
        <v>15</v>
      </c>
      <c r="B35" s="50" t="s">
        <v>56</v>
      </c>
      <c r="C35" s="100">
        <f>+'REPORT APPENDIX'!D41</f>
        <v>12380</v>
      </c>
      <c r="D35" s="100"/>
      <c r="E35" s="52"/>
      <c r="F35" s="76"/>
      <c r="G35" s="76"/>
      <c r="H35" s="76"/>
      <c r="I35" s="100"/>
      <c r="J35" s="76">
        <f t="shared" si="4"/>
        <v>12380</v>
      </c>
      <c r="K35" s="91">
        <v>50</v>
      </c>
    </row>
    <row r="36" spans="1:11" s="34" customFormat="1">
      <c r="A36" s="14" t="s">
        <v>15</v>
      </c>
      <c r="B36" s="50" t="s">
        <v>57</v>
      </c>
      <c r="C36" s="100">
        <f>+'REPORT APPENDIX'!D42</f>
        <v>102431.55</v>
      </c>
      <c r="D36" s="100"/>
      <c r="E36" s="52"/>
      <c r="F36" s="76"/>
      <c r="G36" s="76"/>
      <c r="H36" s="76"/>
      <c r="I36" s="100"/>
      <c r="J36" s="76">
        <f t="shared" si="4"/>
        <v>102431.55</v>
      </c>
      <c r="K36" s="91">
        <v>50</v>
      </c>
    </row>
    <row r="37" spans="1:11" s="34" customFormat="1">
      <c r="A37" s="14" t="s">
        <v>15</v>
      </c>
      <c r="B37" s="50" t="s">
        <v>58</v>
      </c>
      <c r="C37" s="100">
        <f>+'REPORT APPENDIX'!D43</f>
        <v>26611.47</v>
      </c>
      <c r="D37" s="100"/>
      <c r="E37" s="52"/>
      <c r="F37" s="76"/>
      <c r="G37" s="52">
        <f>C37</f>
        <v>26611.47</v>
      </c>
      <c r="H37" s="76"/>
      <c r="I37" s="100"/>
      <c r="J37" s="76">
        <f t="shared" si="4"/>
        <v>0</v>
      </c>
      <c r="K37" s="91">
        <v>50</v>
      </c>
    </row>
    <row r="38" spans="1:11" s="34" customFormat="1">
      <c r="A38" s="14" t="s">
        <v>15</v>
      </c>
      <c r="B38" s="50" t="s">
        <v>59</v>
      </c>
      <c r="C38" s="100">
        <f>+'REPORT APPENDIX'!D44</f>
        <v>26000</v>
      </c>
      <c r="D38" s="100"/>
      <c r="E38" s="52"/>
      <c r="F38" s="76"/>
      <c r="G38" s="76"/>
      <c r="H38" s="76"/>
      <c r="I38" s="100"/>
      <c r="J38" s="76">
        <f t="shared" si="4"/>
        <v>26000</v>
      </c>
      <c r="K38" s="91">
        <v>50</v>
      </c>
    </row>
    <row r="39" spans="1:11" s="34" customFormat="1">
      <c r="A39" s="14" t="s">
        <v>15</v>
      </c>
      <c r="B39" s="50" t="s">
        <v>62</v>
      </c>
      <c r="C39" s="100">
        <f>+'REPORT APPENDIX'!D47</f>
        <v>13539.35</v>
      </c>
      <c r="D39" s="100"/>
      <c r="E39" s="52"/>
      <c r="F39" s="76"/>
      <c r="G39" s="76"/>
      <c r="H39" s="76"/>
      <c r="I39" s="100"/>
      <c r="J39" s="76">
        <f t="shared" si="4"/>
        <v>13539.35</v>
      </c>
      <c r="K39" s="91">
        <v>50</v>
      </c>
    </row>
    <row r="40" spans="1:11" s="34" customFormat="1">
      <c r="A40" s="14" t="s">
        <v>15</v>
      </c>
      <c r="B40" s="50" t="s">
        <v>63</v>
      </c>
      <c r="C40" s="100">
        <f>+'REPORT APPENDIX'!D48</f>
        <v>1895</v>
      </c>
      <c r="D40" s="100"/>
      <c r="E40" s="52"/>
      <c r="F40" s="76"/>
      <c r="G40" s="76"/>
      <c r="H40" s="76"/>
      <c r="I40" s="100"/>
      <c r="J40" s="76">
        <f t="shared" si="4"/>
        <v>1895</v>
      </c>
      <c r="K40" s="91">
        <v>50</v>
      </c>
    </row>
    <row r="41" spans="1:11" s="34" customFormat="1">
      <c r="A41" s="14" t="s">
        <v>15</v>
      </c>
      <c r="B41" s="50" t="s">
        <v>65</v>
      </c>
      <c r="C41" s="100">
        <f>+'REPORT APPENDIX'!D50</f>
        <v>7081</v>
      </c>
      <c r="D41" s="100"/>
      <c r="E41" s="52"/>
      <c r="F41" s="76"/>
      <c r="G41" s="76"/>
      <c r="H41" s="76"/>
      <c r="I41" s="100"/>
      <c r="J41" s="76">
        <f t="shared" si="4"/>
        <v>7081</v>
      </c>
      <c r="K41" s="91">
        <v>50</v>
      </c>
    </row>
    <row r="42" spans="1:11" s="34" customFormat="1">
      <c r="A42" s="14" t="s">
        <v>15</v>
      </c>
      <c r="B42" s="50" t="s">
        <v>66</v>
      </c>
      <c r="C42" s="100">
        <f>+'REPORT APPENDIX'!D51</f>
        <v>3425</v>
      </c>
      <c r="D42" s="100"/>
      <c r="E42" s="52"/>
      <c r="F42" s="76"/>
      <c r="G42" s="76"/>
      <c r="H42" s="76"/>
      <c r="I42" s="100"/>
      <c r="J42" s="76">
        <f t="shared" si="4"/>
        <v>3425</v>
      </c>
      <c r="K42" s="91">
        <v>50</v>
      </c>
    </row>
    <row r="43" spans="1:11" s="34" customFormat="1">
      <c r="A43" s="14" t="s">
        <v>28</v>
      </c>
      <c r="B43" s="50" t="s">
        <v>68</v>
      </c>
      <c r="C43" s="100">
        <f>+'REPORT APPENDIX'!D53</f>
        <v>12729.64</v>
      </c>
      <c r="D43" s="100"/>
      <c r="E43" s="52"/>
      <c r="F43" s="76"/>
      <c r="G43" s="76"/>
      <c r="H43" s="76"/>
      <c r="I43" s="100"/>
      <c r="J43" s="76">
        <f t="shared" si="4"/>
        <v>12729.64</v>
      </c>
      <c r="K43" s="91">
        <v>50</v>
      </c>
    </row>
    <row r="44" spans="1:11" s="34" customFormat="1">
      <c r="A44" s="14" t="s">
        <v>15</v>
      </c>
      <c r="B44" s="50" t="s">
        <v>70</v>
      </c>
      <c r="C44" s="100">
        <f>+'REPORT APPENDIX'!D54</f>
        <v>3745</v>
      </c>
      <c r="D44" s="100"/>
      <c r="E44" s="52"/>
      <c r="F44" s="76"/>
      <c r="G44" s="76"/>
      <c r="H44" s="76"/>
      <c r="I44" s="100"/>
      <c r="J44" s="76">
        <f t="shared" si="4"/>
        <v>3745</v>
      </c>
      <c r="K44" s="91">
        <v>50</v>
      </c>
    </row>
    <row r="45" spans="1:11" s="34" customFormat="1">
      <c r="A45" s="14" t="s">
        <v>15</v>
      </c>
      <c r="B45" s="50" t="s">
        <v>71</v>
      </c>
      <c r="C45" s="100">
        <f>+'REPORT APPENDIX'!D55</f>
        <v>325</v>
      </c>
      <c r="D45" s="100"/>
      <c r="E45" s="52"/>
      <c r="F45" s="76"/>
      <c r="G45" s="76"/>
      <c r="H45" s="76"/>
      <c r="I45" s="100"/>
      <c r="J45" s="76">
        <f t="shared" si="4"/>
        <v>325</v>
      </c>
      <c r="K45" s="91">
        <v>50</v>
      </c>
    </row>
    <row r="46" spans="1:11" s="34" customFormat="1">
      <c r="A46" s="14" t="s">
        <v>23</v>
      </c>
      <c r="B46" s="59" t="s">
        <v>263</v>
      </c>
      <c r="C46" s="60">
        <f>SUBTOTAL(9,C28:C45)</f>
        <v>259973.86000000004</v>
      </c>
      <c r="D46" s="119"/>
      <c r="E46" s="60">
        <f t="shared" ref="E46:J46" si="5">SUBTOTAL(9,E28:E45)</f>
        <v>0</v>
      </c>
      <c r="F46" s="60">
        <f t="shared" si="5"/>
        <v>0</v>
      </c>
      <c r="G46" s="60">
        <f t="shared" si="5"/>
        <v>26611.47</v>
      </c>
      <c r="H46" s="60">
        <f t="shared" si="5"/>
        <v>0</v>
      </c>
      <c r="I46" s="119"/>
      <c r="J46" s="60">
        <f t="shared" si="5"/>
        <v>233362.39</v>
      </c>
      <c r="K46" s="92"/>
    </row>
    <row r="47" spans="1:11">
      <c r="A47" s="14"/>
    </row>
    <row r="48" spans="1:11" ht="15.75">
      <c r="A48" s="14"/>
      <c r="B48" s="127" t="s">
        <v>261</v>
      </c>
      <c r="C48" s="111"/>
      <c r="E48" s="112"/>
      <c r="F48" s="111"/>
      <c r="G48" s="111"/>
      <c r="H48" s="111"/>
      <c r="J48" s="111"/>
    </row>
    <row r="49" spans="1:11">
      <c r="A49" s="14"/>
      <c r="B49" s="113" t="s">
        <v>7</v>
      </c>
      <c r="C49" s="114" t="s">
        <v>255</v>
      </c>
      <c r="D49" s="115"/>
      <c r="E49" s="121"/>
      <c r="F49" s="121"/>
      <c r="G49" s="121"/>
      <c r="H49" s="123"/>
      <c r="I49" s="115"/>
      <c r="J49" s="123"/>
    </row>
    <row r="50" spans="1:11" s="34" customFormat="1">
      <c r="A50" s="14" t="s">
        <v>28</v>
      </c>
      <c r="B50" s="50" t="s">
        <v>76</v>
      </c>
      <c r="C50" s="100">
        <f>+'REPORT APPENDIX'!D60</f>
        <v>14639.44</v>
      </c>
      <c r="D50" s="100"/>
      <c r="E50" s="52"/>
      <c r="F50" s="76"/>
      <c r="G50" s="76"/>
      <c r="H50" s="76"/>
      <c r="I50" s="100"/>
      <c r="J50" s="76">
        <f t="shared" ref="J50:J58" si="6">C50-SUM(E50:H50)</f>
        <v>14639.44</v>
      </c>
      <c r="K50" s="91">
        <v>5</v>
      </c>
    </row>
    <row r="51" spans="1:11" s="34" customFormat="1">
      <c r="A51" s="14" t="s">
        <v>28</v>
      </c>
      <c r="B51" s="50" t="s">
        <v>77</v>
      </c>
      <c r="C51" s="100">
        <f>+'REPORT APPENDIX'!D61</f>
        <v>6933.84</v>
      </c>
      <c r="D51" s="100"/>
      <c r="E51" s="52"/>
      <c r="F51" s="76"/>
      <c r="G51" s="76"/>
      <c r="H51" s="76"/>
      <c r="I51" s="100"/>
      <c r="J51" s="76">
        <f t="shared" si="6"/>
        <v>6933.84</v>
      </c>
      <c r="K51" s="91">
        <v>5</v>
      </c>
    </row>
    <row r="52" spans="1:11" s="34" customFormat="1">
      <c r="A52" s="14" t="s">
        <v>28</v>
      </c>
      <c r="B52" s="50" t="s">
        <v>81</v>
      </c>
      <c r="C52" s="100">
        <f>+'REPORT APPENDIX'!D65</f>
        <v>11577.08</v>
      </c>
      <c r="D52" s="100"/>
      <c r="E52" s="52"/>
      <c r="F52" s="76"/>
      <c r="G52" s="76"/>
      <c r="H52" s="76"/>
      <c r="I52" s="100"/>
      <c r="J52" s="76">
        <f t="shared" si="6"/>
        <v>11577.08</v>
      </c>
      <c r="K52" s="91">
        <v>5</v>
      </c>
    </row>
    <row r="53" spans="1:11" s="34" customFormat="1">
      <c r="A53" s="14" t="s">
        <v>28</v>
      </c>
      <c r="B53" s="50" t="s">
        <v>83</v>
      </c>
      <c r="C53" s="100">
        <f>+'REPORT APPENDIX'!D67</f>
        <v>4064.34</v>
      </c>
      <c r="D53" s="100"/>
      <c r="E53" s="52"/>
      <c r="F53" s="76"/>
      <c r="G53" s="76"/>
      <c r="H53" s="76"/>
      <c r="I53" s="100"/>
      <c r="J53" s="76">
        <f t="shared" si="6"/>
        <v>4064.34</v>
      </c>
      <c r="K53" s="91">
        <v>5</v>
      </c>
    </row>
    <row r="54" spans="1:11" s="34" customFormat="1">
      <c r="A54" s="14" t="s">
        <v>28</v>
      </c>
      <c r="B54" s="50" t="s">
        <v>84</v>
      </c>
      <c r="C54" s="100">
        <f>+'REPORT APPENDIX'!D68</f>
        <v>8694.81</v>
      </c>
      <c r="D54" s="100"/>
      <c r="E54" s="52"/>
      <c r="F54" s="76"/>
      <c r="G54" s="76"/>
      <c r="H54" s="76"/>
      <c r="I54" s="100"/>
      <c r="J54" s="76">
        <f t="shared" si="6"/>
        <v>8694.81</v>
      </c>
      <c r="K54" s="91">
        <v>5</v>
      </c>
    </row>
    <row r="55" spans="1:11" s="34" customFormat="1">
      <c r="A55" s="14" t="s">
        <v>28</v>
      </c>
      <c r="B55" s="50" t="s">
        <v>85</v>
      </c>
      <c r="C55" s="100">
        <f>+'REPORT APPENDIX'!D69</f>
        <v>15561.84</v>
      </c>
      <c r="D55" s="100"/>
      <c r="E55" s="52"/>
      <c r="F55" s="76"/>
      <c r="G55" s="76"/>
      <c r="H55" s="76"/>
      <c r="I55" s="100"/>
      <c r="J55" s="76">
        <f t="shared" si="6"/>
        <v>15561.84</v>
      </c>
      <c r="K55" s="91">
        <v>5</v>
      </c>
    </row>
    <row r="56" spans="1:11" s="34" customFormat="1">
      <c r="A56" s="14" t="s">
        <v>28</v>
      </c>
      <c r="B56" s="50" t="s">
        <v>86</v>
      </c>
      <c r="C56" s="100">
        <f>+'REPORT APPENDIX'!D70</f>
        <v>24047.200000000001</v>
      </c>
      <c r="D56" s="100"/>
      <c r="E56" s="52"/>
      <c r="F56" s="76"/>
      <c r="G56" s="76"/>
      <c r="H56" s="76"/>
      <c r="I56" s="100"/>
      <c r="J56" s="76">
        <f t="shared" si="6"/>
        <v>24047.200000000001</v>
      </c>
      <c r="K56" s="91">
        <v>5</v>
      </c>
    </row>
    <row r="57" spans="1:11" s="34" customFormat="1">
      <c r="A57" s="14" t="s">
        <v>28</v>
      </c>
      <c r="B57" s="50" t="s">
        <v>87</v>
      </c>
      <c r="C57" s="100">
        <f>+'REPORT APPENDIX'!D71</f>
        <v>14500</v>
      </c>
      <c r="D57" s="100"/>
      <c r="E57" s="52"/>
      <c r="F57" s="76"/>
      <c r="G57" s="76"/>
      <c r="H57" s="76"/>
      <c r="I57" s="100"/>
      <c r="J57" s="76">
        <f t="shared" si="6"/>
        <v>14500</v>
      </c>
      <c r="K57" s="91">
        <v>5</v>
      </c>
    </row>
    <row r="58" spans="1:11" s="34" customFormat="1">
      <c r="A58" s="14" t="s">
        <v>28</v>
      </c>
      <c r="B58" s="50" t="s">
        <v>88</v>
      </c>
      <c r="C58" s="100">
        <f>+'REPORT APPENDIX'!D72</f>
        <v>27814.46</v>
      </c>
      <c r="D58" s="100"/>
      <c r="E58" s="52"/>
      <c r="F58" s="76"/>
      <c r="G58" s="76"/>
      <c r="H58" s="76"/>
      <c r="I58" s="100"/>
      <c r="J58" s="76">
        <f t="shared" si="6"/>
        <v>27814.46</v>
      </c>
      <c r="K58" s="91">
        <v>5</v>
      </c>
    </row>
    <row r="59" spans="1:11" s="34" customFormat="1">
      <c r="A59" s="14" t="s">
        <v>40</v>
      </c>
      <c r="B59" s="125" t="s">
        <v>263</v>
      </c>
      <c r="C59" s="60">
        <f>SUBTOTAL(9,C50:C58)</f>
        <v>127833.00999999998</v>
      </c>
      <c r="D59" s="119"/>
      <c r="E59" s="60">
        <f t="shared" ref="E59:J59" si="7">SUBTOTAL(9,E50:E58)</f>
        <v>0</v>
      </c>
      <c r="F59" s="60">
        <f t="shared" si="7"/>
        <v>0</v>
      </c>
      <c r="G59" s="60">
        <f t="shared" si="7"/>
        <v>0</v>
      </c>
      <c r="H59" s="60">
        <f t="shared" si="7"/>
        <v>0</v>
      </c>
      <c r="I59" s="119"/>
      <c r="J59" s="60">
        <f t="shared" si="7"/>
        <v>127833.00999999998</v>
      </c>
      <c r="K59" s="92"/>
    </row>
    <row r="60" spans="1:11">
      <c r="A60" s="14"/>
      <c r="C60" s="74"/>
      <c r="E60" s="45"/>
      <c r="F60" s="74"/>
      <c r="G60" s="74"/>
      <c r="H60" s="74"/>
      <c r="J60" s="74"/>
    </row>
    <row r="61" spans="1:11" ht="15.75">
      <c r="A61" s="14"/>
      <c r="B61" s="128" t="s">
        <v>262</v>
      </c>
      <c r="C61" s="111"/>
      <c r="E61" s="112"/>
      <c r="F61" s="111"/>
      <c r="G61" s="111"/>
      <c r="H61" s="111"/>
      <c r="J61" s="111"/>
    </row>
    <row r="62" spans="1:11">
      <c r="A62" s="14"/>
      <c r="B62" s="113" t="s">
        <v>7</v>
      </c>
      <c r="C62" s="114" t="s">
        <v>255</v>
      </c>
      <c r="D62" s="115"/>
      <c r="E62" s="121"/>
      <c r="F62" s="121"/>
      <c r="G62" s="121"/>
      <c r="H62" s="123"/>
      <c r="I62" s="115"/>
      <c r="J62" s="123"/>
    </row>
    <row r="63" spans="1:11" s="34" customFormat="1">
      <c r="A63" s="14" t="s">
        <v>28</v>
      </c>
      <c r="B63" s="50" t="s">
        <v>91</v>
      </c>
      <c r="C63" s="100">
        <f>+'REPORT APPENDIX'!D75</f>
        <v>344.31</v>
      </c>
      <c r="D63" s="100"/>
      <c r="E63" s="52"/>
      <c r="F63" s="76"/>
      <c r="G63" s="76"/>
      <c r="H63" s="76"/>
      <c r="I63" s="100"/>
      <c r="J63" s="76">
        <f t="shared" ref="J63:J67" si="8">C63-SUM(E63:H63)</f>
        <v>344.31</v>
      </c>
      <c r="K63" s="91">
        <v>7</v>
      </c>
    </row>
    <row r="64" spans="1:11" s="34" customFormat="1">
      <c r="A64" s="14" t="s">
        <v>28</v>
      </c>
      <c r="B64" s="50" t="s">
        <v>93</v>
      </c>
      <c r="C64" s="100">
        <f>+'REPORT APPENDIX'!D77</f>
        <v>40213</v>
      </c>
      <c r="D64" s="100"/>
      <c r="E64" s="52"/>
      <c r="F64" s="76"/>
      <c r="G64" s="76"/>
      <c r="H64" s="76"/>
      <c r="I64" s="100"/>
      <c r="J64" s="76">
        <f t="shared" si="8"/>
        <v>40213</v>
      </c>
      <c r="K64" s="91">
        <v>7</v>
      </c>
    </row>
    <row r="65" spans="1:12" s="34" customFormat="1">
      <c r="A65" s="14" t="s">
        <v>28</v>
      </c>
      <c r="B65" s="50" t="s">
        <v>94</v>
      </c>
      <c r="C65" s="100">
        <f>+'REPORT APPENDIX'!D78</f>
        <v>21736</v>
      </c>
      <c r="D65" s="100"/>
      <c r="E65" s="52"/>
      <c r="F65" s="76"/>
      <c r="G65" s="76"/>
      <c r="H65" s="76"/>
      <c r="I65" s="100"/>
      <c r="J65" s="76">
        <f t="shared" si="8"/>
        <v>21736</v>
      </c>
      <c r="K65" s="91">
        <v>7</v>
      </c>
    </row>
    <row r="66" spans="1:12" s="34" customFormat="1">
      <c r="A66" s="14" t="s">
        <v>28</v>
      </c>
      <c r="B66" s="50" t="s">
        <v>95</v>
      </c>
      <c r="C66" s="100">
        <f>+'REPORT APPENDIX'!D79</f>
        <v>83945</v>
      </c>
      <c r="D66" s="100"/>
      <c r="E66" s="52"/>
      <c r="F66" s="76"/>
      <c r="G66" s="76"/>
      <c r="H66" s="76"/>
      <c r="I66" s="100"/>
      <c r="J66" s="76">
        <f t="shared" si="8"/>
        <v>83945</v>
      </c>
      <c r="K66" s="91">
        <v>7</v>
      </c>
    </row>
    <row r="67" spans="1:12" s="34" customFormat="1">
      <c r="A67" s="14" t="s">
        <v>28</v>
      </c>
      <c r="B67" s="50" t="s">
        <v>96</v>
      </c>
      <c r="C67" s="100">
        <f>+'REPORT APPENDIX'!D80</f>
        <v>15519.5</v>
      </c>
      <c r="D67" s="100"/>
      <c r="E67" s="52"/>
      <c r="F67" s="76"/>
      <c r="G67" s="76"/>
      <c r="H67" s="76"/>
      <c r="I67" s="100"/>
      <c r="J67" s="76">
        <f t="shared" si="8"/>
        <v>15519.5</v>
      </c>
      <c r="K67" s="91">
        <v>7</v>
      </c>
    </row>
    <row r="68" spans="1:12" s="34" customFormat="1">
      <c r="A68" s="14" t="s">
        <v>40</v>
      </c>
      <c r="B68" s="125" t="s">
        <v>263</v>
      </c>
      <c r="C68" s="60">
        <f>SUBTOTAL(9,C63:C67)</f>
        <v>161757.81</v>
      </c>
      <c r="D68" s="119"/>
      <c r="E68" s="60">
        <f t="shared" ref="E68:J68" si="9">SUBTOTAL(9,E63:E67)</f>
        <v>0</v>
      </c>
      <c r="F68" s="60">
        <f t="shared" si="9"/>
        <v>0</v>
      </c>
      <c r="G68" s="60">
        <f t="shared" si="9"/>
        <v>0</v>
      </c>
      <c r="H68" s="60">
        <f t="shared" si="9"/>
        <v>0</v>
      </c>
      <c r="I68" s="119"/>
      <c r="J68" s="60">
        <f t="shared" si="9"/>
        <v>161757.81</v>
      </c>
      <c r="K68" s="92"/>
    </row>
    <row r="69" spans="1:12" s="34" customFormat="1">
      <c r="A69" s="14" t="s">
        <v>5</v>
      </c>
      <c r="B69" s="70"/>
      <c r="C69" s="78"/>
      <c r="D69" s="117"/>
      <c r="E69" s="62"/>
      <c r="F69" s="62"/>
      <c r="G69" s="62"/>
      <c r="H69" s="62"/>
      <c r="I69" s="117"/>
      <c r="J69" s="62"/>
      <c r="K69" s="92"/>
    </row>
    <row r="70" spans="1:12" s="34" customFormat="1" ht="15.75">
      <c r="A70" s="14" t="s">
        <v>5</v>
      </c>
      <c r="B70" s="71" t="s">
        <v>264</v>
      </c>
      <c r="C70" s="59">
        <f>C9+C19+C24+C46+C59+C68</f>
        <v>4809127.79</v>
      </c>
      <c r="D70" s="120"/>
      <c r="E70" s="59">
        <f t="shared" ref="E70:J70" si="10">E9+E19+E24+E46+E59+E68</f>
        <v>1786043</v>
      </c>
      <c r="F70" s="59">
        <f t="shared" si="10"/>
        <v>131134.23000000001</v>
      </c>
      <c r="G70" s="59">
        <f t="shared" si="10"/>
        <v>26611.47</v>
      </c>
      <c r="H70" s="59">
        <f t="shared" si="10"/>
        <v>421660.11</v>
      </c>
      <c r="I70" s="120"/>
      <c r="J70" s="59">
        <f t="shared" si="10"/>
        <v>2443678.9799999995</v>
      </c>
      <c r="K70" s="92"/>
    </row>
    <row r="71" spans="1:12" ht="13.5" thickBot="1">
      <c r="A71" s="14" t="s">
        <v>5</v>
      </c>
    </row>
    <row r="72" spans="1:12">
      <c r="A72" s="14" t="s">
        <v>5</v>
      </c>
      <c r="B72" s="101" t="s">
        <v>251</v>
      </c>
      <c r="C72" s="102">
        <f>H70+G70</f>
        <v>448271.57999999996</v>
      </c>
      <c r="D72" s="116"/>
      <c r="E72" s="107"/>
      <c r="F72" s="107"/>
      <c r="G72" s="107"/>
      <c r="H72" s="107"/>
      <c r="I72" s="116"/>
      <c r="J72" s="107"/>
      <c r="K72" s="108"/>
      <c r="L72" s="109"/>
    </row>
    <row r="73" spans="1:12">
      <c r="B73" s="103" t="s">
        <v>252</v>
      </c>
      <c r="C73" s="104">
        <f>F70+E70</f>
        <v>1917177.23</v>
      </c>
      <c r="D73" s="116"/>
      <c r="E73" s="110"/>
      <c r="F73" s="107"/>
      <c r="G73" s="107"/>
      <c r="H73" s="107"/>
      <c r="I73" s="116"/>
      <c r="J73" s="107"/>
      <c r="K73" s="108"/>
      <c r="L73" s="109"/>
    </row>
    <row r="74" spans="1:12">
      <c r="B74" s="103" t="s">
        <v>253</v>
      </c>
      <c r="C74" s="104">
        <v>0</v>
      </c>
      <c r="D74" s="116"/>
      <c r="E74" s="110"/>
      <c r="F74" s="107"/>
      <c r="G74" s="107"/>
      <c r="H74" s="107"/>
      <c r="I74" s="116"/>
      <c r="J74" s="107"/>
      <c r="K74" s="108"/>
      <c r="L74" s="109"/>
    </row>
    <row r="75" spans="1:12">
      <c r="B75" s="103" t="s">
        <v>254</v>
      </c>
      <c r="C75" s="104">
        <f>J70</f>
        <v>2443678.9799999995</v>
      </c>
      <c r="D75" s="116"/>
      <c r="E75" s="110"/>
      <c r="F75" s="107"/>
      <c r="G75" s="107"/>
      <c r="H75" s="107"/>
      <c r="I75" s="116"/>
      <c r="J75" s="107"/>
      <c r="K75" s="108"/>
      <c r="L75" s="109"/>
    </row>
    <row r="76" spans="1:12" ht="13.5" thickBot="1">
      <c r="B76" s="105"/>
      <c r="C76" s="106">
        <f>SUM(C72:C75)</f>
        <v>4809127.7899999991</v>
      </c>
      <c r="D76" s="116"/>
      <c r="E76" s="110"/>
      <c r="F76" s="107"/>
      <c r="G76" s="107"/>
      <c r="H76" s="107"/>
      <c r="I76" s="116"/>
      <c r="J76" s="107"/>
      <c r="K76" s="108"/>
      <c r="L76" s="109"/>
    </row>
    <row r="77" spans="1:12">
      <c r="E77" s="110"/>
      <c r="F77" s="107"/>
      <c r="G77" s="107"/>
      <c r="H77" s="107"/>
      <c r="J77" s="107"/>
      <c r="K77" s="108"/>
      <c r="L77" s="109"/>
    </row>
    <row r="78" spans="1:12">
      <c r="E78" s="110"/>
      <c r="F78" s="107"/>
      <c r="G78" s="107"/>
      <c r="H78" s="107"/>
      <c r="J78" s="107"/>
      <c r="K78" s="108"/>
      <c r="L78" s="109"/>
    </row>
  </sheetData>
  <pageMargins left="0.35433070866141736" right="0.35433070866141736" top="0.78740157480314965" bottom="0.78740157480314965" header="0.51181102362204722" footer="0.51181102362204722"/>
  <pageSetup paperSize="9" scale="66" fitToHeight="0" orientation="landscape" r:id="rId1"/>
  <headerFooter alignWithMargins="0">
    <oddHeader>&amp;R&amp;"Arial,Bold"&amp;14Appendix 2 : &amp;P</oddHeader>
  </headerFooter>
  <colBreaks count="1" manualBreakCount="1">
    <brk id="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4143B-8D28-41DA-9A59-1D9D364EAADC}">
  <dimension ref="A1:V66"/>
  <sheetViews>
    <sheetView topLeftCell="A4" workbookViewId="0">
      <selection activeCell="E12" sqref="E12"/>
    </sheetView>
  </sheetViews>
  <sheetFormatPr defaultRowHeight="12.75"/>
  <cols>
    <col min="1" max="2" width="14.7109375" style="15" customWidth="1"/>
    <col min="3" max="3" width="12.7109375" style="15" customWidth="1"/>
    <col min="4" max="5" width="10.7109375" style="15" customWidth="1"/>
    <col min="6" max="6" width="14.7109375" style="15" customWidth="1"/>
    <col min="7" max="7" width="18.85546875" style="30" customWidth="1"/>
    <col min="8" max="8" width="62.7109375" customWidth="1"/>
    <col min="9" max="14" width="12.7109375" style="32" customWidth="1"/>
    <col min="15" max="15" width="18.7109375" style="32" customWidth="1"/>
    <col min="16" max="16" width="12.7109375" style="32" customWidth="1"/>
    <col min="17" max="17" width="18.7109375" style="32" customWidth="1"/>
    <col min="18" max="18" width="12.7109375" style="32" customWidth="1"/>
    <col min="19" max="19" width="12.7109375" style="33" customWidth="1"/>
    <col min="20" max="21" width="18.85546875" style="34" customWidth="1"/>
  </cols>
  <sheetData>
    <row r="1" spans="1:21" s="2" customFormat="1" ht="24" customHeight="1">
      <c r="A1" s="1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  <c r="U1" s="5"/>
    </row>
    <row r="2" spans="1:21" s="8" customFormat="1" ht="12.95" customHeight="1">
      <c r="A2" s="6" t="s">
        <v>122</v>
      </c>
      <c r="B2" s="7"/>
      <c r="I2" s="9"/>
      <c r="J2" s="9"/>
      <c r="K2" s="9"/>
      <c r="L2" s="9"/>
      <c r="M2" s="9"/>
      <c r="N2" s="9"/>
      <c r="O2" s="9"/>
      <c r="P2" s="9"/>
      <c r="Q2" s="9"/>
      <c r="R2" s="9"/>
      <c r="S2" s="10"/>
      <c r="T2" s="11"/>
      <c r="U2" s="11"/>
    </row>
    <row r="3" spans="1:21" s="8" customFormat="1" ht="12.95" customHeight="1">
      <c r="A3" s="12" t="s">
        <v>123</v>
      </c>
      <c r="B3" s="7" t="s">
        <v>124</v>
      </c>
      <c r="I3" s="9"/>
      <c r="J3" s="9"/>
      <c r="K3" s="9"/>
      <c r="L3" s="9"/>
      <c r="M3" s="9"/>
      <c r="N3" s="9"/>
      <c r="O3" s="9"/>
      <c r="P3" s="9"/>
      <c r="Q3" s="9"/>
      <c r="R3" s="9"/>
      <c r="S3" s="10"/>
      <c r="T3" s="11"/>
      <c r="U3" s="11"/>
    </row>
    <row r="4" spans="1:21" s="8" customFormat="1" ht="12.95" customHeight="1">
      <c r="A4" s="12" t="s">
        <v>125</v>
      </c>
      <c r="B4" s="7"/>
      <c r="I4" s="9"/>
      <c r="J4" s="9"/>
      <c r="K4" s="9"/>
      <c r="L4" s="9"/>
      <c r="M4" s="9"/>
      <c r="N4" s="9"/>
      <c r="O4" s="9"/>
      <c r="P4" s="9"/>
      <c r="Q4" s="9"/>
      <c r="R4" s="9"/>
      <c r="S4" s="10"/>
      <c r="T4" s="11"/>
      <c r="U4" s="11"/>
    </row>
    <row r="5" spans="1:21" s="8" customFormat="1" ht="12.95" customHeight="1">
      <c r="A5" s="12" t="s">
        <v>126</v>
      </c>
      <c r="B5" s="7" t="s">
        <v>127</v>
      </c>
      <c r="I5" s="9"/>
      <c r="J5" s="9"/>
      <c r="K5" s="9"/>
      <c r="L5" s="9"/>
      <c r="M5" s="9"/>
      <c r="N5" s="9"/>
      <c r="O5" s="9"/>
      <c r="P5" s="9"/>
      <c r="Q5" s="9"/>
      <c r="R5" s="9"/>
      <c r="S5" s="10"/>
      <c r="T5" s="11"/>
      <c r="U5" s="11"/>
    </row>
    <row r="6" spans="1:21" s="8" customFormat="1" ht="12.95" customHeight="1">
      <c r="A6" s="12" t="s">
        <v>128</v>
      </c>
      <c r="B6" s="7" t="s">
        <v>129</v>
      </c>
      <c r="I6" s="9"/>
      <c r="J6" s="9"/>
      <c r="K6" s="9"/>
      <c r="L6" s="9"/>
      <c r="M6" s="9"/>
      <c r="N6" s="9"/>
      <c r="O6" s="9"/>
      <c r="P6" s="9"/>
      <c r="Q6" s="9"/>
      <c r="R6" s="9"/>
      <c r="S6" s="10"/>
      <c r="T6" s="11"/>
      <c r="U6" s="11"/>
    </row>
    <row r="7" spans="1:21" s="8" customFormat="1" ht="12.95" customHeight="1">
      <c r="A7" s="12" t="s">
        <v>130</v>
      </c>
      <c r="B7" s="7" t="s">
        <v>131</v>
      </c>
      <c r="I7" s="9"/>
      <c r="J7" s="9"/>
      <c r="K7" s="9"/>
      <c r="L7" s="9"/>
      <c r="M7" s="9"/>
      <c r="N7" s="9"/>
      <c r="O7" s="9"/>
      <c r="P7" s="9"/>
      <c r="Q7" s="9"/>
      <c r="R7" s="9"/>
      <c r="S7" s="10"/>
      <c r="T7" s="11"/>
      <c r="U7" s="11"/>
    </row>
    <row r="8" spans="1:21" s="8" customFormat="1" ht="12.95" customHeight="1">
      <c r="A8" s="12" t="s">
        <v>132</v>
      </c>
      <c r="B8" s="7" t="s">
        <v>133</v>
      </c>
      <c r="I8" s="9"/>
      <c r="J8" s="9"/>
      <c r="K8" s="9"/>
      <c r="L8" s="9"/>
      <c r="M8" s="9"/>
      <c r="N8" s="9"/>
      <c r="O8" s="9"/>
      <c r="P8" s="9"/>
      <c r="Q8" s="9"/>
      <c r="R8" s="9"/>
      <c r="S8" s="10"/>
      <c r="T8" s="11"/>
      <c r="U8" s="11"/>
    </row>
    <row r="9" spans="1:21" s="8" customFormat="1" ht="12.95" customHeight="1">
      <c r="A9" s="12"/>
      <c r="B9" s="7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1"/>
      <c r="U9" s="11"/>
    </row>
    <row r="10" spans="1:21" s="15" customFormat="1" ht="12.95" customHeight="1">
      <c r="A10" s="13" t="s">
        <v>134</v>
      </c>
      <c r="B10" s="14"/>
      <c r="C10" s="14"/>
      <c r="D10" s="14"/>
      <c r="E10" s="14"/>
      <c r="F10" s="14"/>
      <c r="G10" s="14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7"/>
      <c r="T10" s="18"/>
      <c r="U10" s="18"/>
    </row>
    <row r="11" spans="1:21" s="15" customFormat="1" ht="12.95" customHeight="1">
      <c r="A11" s="14"/>
      <c r="B11" s="19" t="s">
        <v>135</v>
      </c>
      <c r="C11" s="19" t="s">
        <v>136</v>
      </c>
      <c r="D11" s="19" t="s">
        <v>137</v>
      </c>
      <c r="E11" s="19" t="s">
        <v>138</v>
      </c>
      <c r="F11" s="19" t="s">
        <v>139</v>
      </c>
      <c r="G11" s="19" t="s">
        <v>140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7"/>
      <c r="T11" s="18"/>
      <c r="U11" s="18"/>
    </row>
    <row r="12" spans="1:21" s="15" customFormat="1" ht="12.95" customHeight="1">
      <c r="A12" s="19" t="s">
        <v>141</v>
      </c>
      <c r="B12" s="14" t="s">
        <v>142</v>
      </c>
      <c r="C12" s="14" t="s">
        <v>143</v>
      </c>
      <c r="D12" s="14" t="s">
        <v>144</v>
      </c>
      <c r="E12" s="20" t="s">
        <v>145</v>
      </c>
      <c r="F12" s="14"/>
      <c r="G12" s="14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7"/>
      <c r="T12" s="18"/>
      <c r="U12" s="18"/>
    </row>
    <row r="13" spans="1:21" s="15" customFormat="1" ht="12.95" customHeight="1">
      <c r="A13" s="19" t="s">
        <v>146</v>
      </c>
      <c r="B13" s="14" t="s">
        <v>147</v>
      </c>
      <c r="C13" s="14" t="s">
        <v>148</v>
      </c>
      <c r="D13" s="14" t="s">
        <v>144</v>
      </c>
      <c r="E13" s="14" t="s">
        <v>149</v>
      </c>
      <c r="F13" s="14"/>
      <c r="G13" s="14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7"/>
      <c r="T13" s="18"/>
      <c r="U13" s="18"/>
    </row>
    <row r="14" spans="1:21" s="15" customFormat="1" ht="12.95" customHeight="1">
      <c r="A14" s="19" t="s">
        <v>150</v>
      </c>
      <c r="B14" s="14" t="s">
        <v>151</v>
      </c>
      <c r="C14" s="14" t="s">
        <v>152</v>
      </c>
      <c r="D14" s="14" t="s">
        <v>144</v>
      </c>
      <c r="E14" s="14" t="s">
        <v>153</v>
      </c>
      <c r="F14" s="14"/>
      <c r="G14" s="14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8"/>
      <c r="U14" s="18"/>
    </row>
    <row r="15" spans="1:21" s="15" customFormat="1" ht="12.95" customHeight="1">
      <c r="A15" s="19" t="s">
        <v>154</v>
      </c>
      <c r="B15" s="14" t="s">
        <v>155</v>
      </c>
      <c r="C15" s="14" t="s">
        <v>156</v>
      </c>
      <c r="D15" s="14" t="s">
        <v>144</v>
      </c>
      <c r="E15" s="14" t="s">
        <v>157</v>
      </c>
      <c r="F15" s="14"/>
      <c r="G15" s="14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8"/>
      <c r="U15" s="18"/>
    </row>
    <row r="16" spans="1:21" s="15" customFormat="1" ht="12.95" customHeight="1">
      <c r="A16" s="19" t="s">
        <v>158</v>
      </c>
      <c r="B16" s="14"/>
      <c r="C16" s="14"/>
      <c r="D16" s="14"/>
      <c r="E16" s="14"/>
      <c r="F16" s="14"/>
      <c r="G16" s="14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8"/>
      <c r="U16" s="18"/>
    </row>
    <row r="17" spans="1:22" s="15" customFormat="1" ht="12.95" customHeight="1">
      <c r="A17" s="19" t="s">
        <v>159</v>
      </c>
      <c r="B17" s="14"/>
      <c r="C17" s="14"/>
      <c r="D17" s="14"/>
      <c r="E17" s="14"/>
      <c r="F17" s="14"/>
      <c r="G17" s="14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8"/>
      <c r="U17" s="18"/>
    </row>
    <row r="18" spans="1:22" s="15" customFormat="1" ht="12.95" customHeight="1">
      <c r="A18" s="19"/>
      <c r="B18" s="14"/>
      <c r="C18" s="14"/>
      <c r="D18" s="14"/>
      <c r="E18" s="14"/>
      <c r="F18" s="14"/>
      <c r="G18" s="14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8"/>
      <c r="U18" s="18"/>
    </row>
    <row r="19" spans="1:22" s="8" customFormat="1" ht="12.95" customHeight="1">
      <c r="A19" s="6" t="s">
        <v>160</v>
      </c>
      <c r="B19" s="7"/>
      <c r="C19" s="7"/>
      <c r="D19" s="7"/>
      <c r="E19" s="7"/>
      <c r="F19" s="7"/>
      <c r="G19" s="7"/>
      <c r="H19" s="7"/>
      <c r="I19" s="21"/>
      <c r="J19" s="21"/>
      <c r="K19" s="21" t="s">
        <v>161</v>
      </c>
      <c r="L19" s="21" t="s">
        <v>161</v>
      </c>
      <c r="M19" s="21" t="s">
        <v>161</v>
      </c>
      <c r="N19" s="21" t="s">
        <v>161</v>
      </c>
      <c r="O19" s="21" t="s">
        <v>161</v>
      </c>
      <c r="P19" s="21" t="s">
        <v>161</v>
      </c>
      <c r="Q19" s="21" t="s">
        <v>161</v>
      </c>
      <c r="R19" s="21" t="s">
        <v>161</v>
      </c>
      <c r="S19" s="22" t="s">
        <v>161</v>
      </c>
      <c r="T19" s="23" t="s">
        <v>161</v>
      </c>
      <c r="U19" s="23" t="s">
        <v>161</v>
      </c>
      <c r="V19" s="7" t="s">
        <v>161</v>
      </c>
    </row>
    <row r="20" spans="1:22" s="8" customFormat="1" ht="12.95" customHeight="1">
      <c r="A20" s="12" t="s">
        <v>162</v>
      </c>
      <c r="B20" s="7" t="s">
        <v>163</v>
      </c>
      <c r="C20" s="7"/>
      <c r="D20" s="7"/>
      <c r="E20" s="7"/>
      <c r="F20" s="7"/>
      <c r="G20" s="7"/>
      <c r="H20" s="7"/>
      <c r="I20" s="21"/>
      <c r="J20" s="21"/>
      <c r="K20" s="21" t="s">
        <v>161</v>
      </c>
      <c r="L20" s="21" t="s">
        <v>161</v>
      </c>
      <c r="M20" s="21" t="s">
        <v>161</v>
      </c>
      <c r="N20" s="21" t="s">
        <v>161</v>
      </c>
      <c r="O20" s="21" t="s">
        <v>161</v>
      </c>
      <c r="P20" s="21" t="s">
        <v>161</v>
      </c>
      <c r="Q20" s="21" t="s">
        <v>161</v>
      </c>
      <c r="R20" s="21" t="s">
        <v>161</v>
      </c>
      <c r="S20" s="22" t="s">
        <v>161</v>
      </c>
      <c r="T20" s="23" t="s">
        <v>161</v>
      </c>
      <c r="U20" s="23" t="s">
        <v>161</v>
      </c>
      <c r="V20" s="7" t="s">
        <v>161</v>
      </c>
    </row>
    <row r="21" spans="1:22" s="8" customFormat="1" ht="12.95" customHeight="1">
      <c r="A21" s="12" t="s">
        <v>164</v>
      </c>
      <c r="B21" s="7" t="s">
        <v>165</v>
      </c>
      <c r="C21" s="7"/>
      <c r="D21" s="7"/>
      <c r="E21" s="7"/>
      <c r="F21" s="7"/>
      <c r="G21" s="7"/>
      <c r="H21" s="7"/>
      <c r="I21" s="21"/>
      <c r="J21" s="21"/>
      <c r="K21" s="21" t="s">
        <v>161</v>
      </c>
      <c r="L21" s="21" t="s">
        <v>161</v>
      </c>
      <c r="M21" s="21" t="s">
        <v>161</v>
      </c>
      <c r="N21" s="21" t="s">
        <v>161</v>
      </c>
      <c r="O21" s="21" t="s">
        <v>161</v>
      </c>
      <c r="P21" s="21" t="s">
        <v>161</v>
      </c>
      <c r="Q21" s="21" t="s">
        <v>161</v>
      </c>
      <c r="R21" s="21" t="s">
        <v>161</v>
      </c>
      <c r="S21" s="22" t="s">
        <v>161</v>
      </c>
      <c r="T21" s="23" t="s">
        <v>161</v>
      </c>
      <c r="U21" s="23" t="s">
        <v>161</v>
      </c>
      <c r="V21" s="7" t="s">
        <v>161</v>
      </c>
    </row>
    <row r="22" spans="1:22" s="8" customFormat="1" ht="12.95" customHeight="1">
      <c r="A22" s="12" t="s">
        <v>166</v>
      </c>
      <c r="B22" s="7" t="s">
        <v>167</v>
      </c>
      <c r="C22" s="7"/>
      <c r="D22" s="7"/>
      <c r="E22" s="7"/>
      <c r="F22" s="7"/>
      <c r="G22" s="7"/>
      <c r="H22" s="7"/>
      <c r="I22" s="21"/>
      <c r="J22" s="21"/>
      <c r="K22" s="21" t="s">
        <v>161</v>
      </c>
      <c r="L22" s="21" t="s">
        <v>161</v>
      </c>
      <c r="M22" s="21" t="s">
        <v>161</v>
      </c>
      <c r="N22" s="21" t="s">
        <v>161</v>
      </c>
      <c r="O22" s="21" t="s">
        <v>161</v>
      </c>
      <c r="P22" s="21" t="s">
        <v>161</v>
      </c>
      <c r="Q22" s="21" t="s">
        <v>161</v>
      </c>
      <c r="R22" s="21" t="s">
        <v>161</v>
      </c>
      <c r="S22" s="22" t="s">
        <v>161</v>
      </c>
      <c r="T22" s="23" t="s">
        <v>161</v>
      </c>
      <c r="U22" s="23" t="s">
        <v>161</v>
      </c>
      <c r="V22" s="7" t="s">
        <v>161</v>
      </c>
    </row>
    <row r="23" spans="1:22" s="8" customFormat="1" ht="12.95" customHeight="1">
      <c r="A23" s="12" t="s">
        <v>168</v>
      </c>
      <c r="B23" s="7" t="s">
        <v>169</v>
      </c>
      <c r="C23" s="7"/>
      <c r="D23" s="7"/>
      <c r="E23" s="7"/>
      <c r="F23" s="7"/>
      <c r="G23" s="7"/>
      <c r="H23" s="7"/>
      <c r="I23" s="21"/>
      <c r="J23" s="21"/>
      <c r="K23" s="21" t="s">
        <v>161</v>
      </c>
      <c r="L23" s="21" t="s">
        <v>161</v>
      </c>
      <c r="M23" s="21" t="s">
        <v>161</v>
      </c>
      <c r="N23" s="21" t="s">
        <v>161</v>
      </c>
      <c r="O23" s="21" t="s">
        <v>161</v>
      </c>
      <c r="P23" s="21" t="s">
        <v>161</v>
      </c>
      <c r="Q23" s="21" t="s">
        <v>161</v>
      </c>
      <c r="R23" s="21" t="s">
        <v>161</v>
      </c>
      <c r="S23" s="22" t="s">
        <v>161</v>
      </c>
      <c r="T23" s="23" t="s">
        <v>161</v>
      </c>
      <c r="U23" s="23" t="s">
        <v>161</v>
      </c>
      <c r="V23" s="7" t="s">
        <v>161</v>
      </c>
    </row>
    <row r="24" spans="1:22" s="8" customFormat="1" ht="12.95" customHeight="1">
      <c r="A24" s="12"/>
      <c r="B24" s="7"/>
      <c r="C24" s="7"/>
      <c r="D24" s="7"/>
      <c r="E24" s="7"/>
      <c r="F24" s="7"/>
      <c r="G24" s="7"/>
      <c r="H24" s="7"/>
      <c r="I24" s="21"/>
      <c r="J24" s="21"/>
      <c r="K24" s="21" t="s">
        <v>161</v>
      </c>
      <c r="L24" s="21" t="s">
        <v>161</v>
      </c>
      <c r="M24" s="21" t="s">
        <v>161</v>
      </c>
      <c r="N24" s="21" t="s">
        <v>161</v>
      </c>
      <c r="O24" s="21" t="s">
        <v>161</v>
      </c>
      <c r="P24" s="21" t="s">
        <v>161</v>
      </c>
      <c r="Q24" s="21" t="s">
        <v>161</v>
      </c>
      <c r="R24" s="21" t="s">
        <v>161</v>
      </c>
      <c r="S24" s="22" t="s">
        <v>161</v>
      </c>
      <c r="T24" s="23" t="s">
        <v>161</v>
      </c>
      <c r="U24" s="23" t="s">
        <v>161</v>
      </c>
      <c r="V24" s="7" t="s">
        <v>161</v>
      </c>
    </row>
    <row r="25" spans="1:22" s="8" customFormat="1" ht="12.95" customHeight="1">
      <c r="A25" s="12"/>
      <c r="B25" s="7"/>
      <c r="C25" s="7"/>
      <c r="D25" s="7"/>
      <c r="E25" s="7"/>
      <c r="F25" s="7"/>
      <c r="G25" s="12" t="s">
        <v>170</v>
      </c>
      <c r="H25" s="7" t="s">
        <v>7</v>
      </c>
      <c r="I25" s="21" t="s">
        <v>10</v>
      </c>
      <c r="J25" s="21" t="s">
        <v>171</v>
      </c>
      <c r="K25" s="21" t="s">
        <v>172</v>
      </c>
      <c r="L25" s="21" t="s">
        <v>12</v>
      </c>
      <c r="M25" s="21" t="s">
        <v>173</v>
      </c>
      <c r="N25" s="21" t="s">
        <v>174</v>
      </c>
      <c r="O25" s="21" t="s">
        <v>175</v>
      </c>
      <c r="P25" s="21" t="s">
        <v>176</v>
      </c>
      <c r="Q25" s="21" t="s">
        <v>177</v>
      </c>
      <c r="R25" s="21" t="s">
        <v>178</v>
      </c>
      <c r="S25" s="22" t="s">
        <v>179</v>
      </c>
      <c r="T25" s="23" t="s">
        <v>180</v>
      </c>
      <c r="U25" s="23" t="s">
        <v>181</v>
      </c>
      <c r="V25" s="7" t="s">
        <v>161</v>
      </c>
    </row>
    <row r="26" spans="1:22" s="8" customFormat="1" ht="12.95" customHeight="1">
      <c r="A26" s="12"/>
      <c r="B26" s="7"/>
      <c r="C26" s="7"/>
      <c r="D26" s="7"/>
      <c r="E26" s="7"/>
      <c r="F26" s="7"/>
      <c r="G26" s="12" t="s">
        <v>182</v>
      </c>
      <c r="H26" s="7" t="s">
        <v>136</v>
      </c>
      <c r="I26" s="21" t="s">
        <v>183</v>
      </c>
      <c r="J26" s="21" t="s">
        <v>184</v>
      </c>
      <c r="K26" s="21" t="s">
        <v>184</v>
      </c>
      <c r="L26" s="21" t="s">
        <v>183</v>
      </c>
      <c r="M26" s="21" t="s">
        <v>184</v>
      </c>
      <c r="N26" s="21" t="s">
        <v>184</v>
      </c>
      <c r="O26" s="21" t="s">
        <v>185</v>
      </c>
      <c r="P26" s="21" t="s">
        <v>184</v>
      </c>
      <c r="Q26" s="21" t="s">
        <v>184</v>
      </c>
      <c r="R26" s="21" t="s">
        <v>184</v>
      </c>
      <c r="S26" s="22" t="s">
        <v>184</v>
      </c>
      <c r="T26" s="23" t="s">
        <v>186</v>
      </c>
      <c r="U26" s="23" t="s">
        <v>186</v>
      </c>
      <c r="V26" s="7" t="s">
        <v>161</v>
      </c>
    </row>
    <row r="27" spans="1:22" s="8" customFormat="1" ht="12.95" customHeight="1">
      <c r="A27" s="12"/>
      <c r="B27" s="7"/>
      <c r="C27" s="7"/>
      <c r="D27" s="7"/>
      <c r="E27" s="7"/>
      <c r="F27" s="7"/>
      <c r="G27" s="12" t="s">
        <v>187</v>
      </c>
      <c r="H27" s="7"/>
      <c r="I27" s="21" t="s">
        <v>188</v>
      </c>
      <c r="J27" s="21"/>
      <c r="K27" s="21"/>
      <c r="L27" s="21" t="s">
        <v>188</v>
      </c>
      <c r="M27" s="21"/>
      <c r="N27" s="21"/>
      <c r="O27" s="21" t="s">
        <v>189</v>
      </c>
      <c r="P27" s="21"/>
      <c r="Q27" s="21"/>
      <c r="R27" s="21"/>
      <c r="S27" s="22"/>
      <c r="T27" s="23" t="s">
        <v>190</v>
      </c>
      <c r="U27" s="23" t="s">
        <v>191</v>
      </c>
      <c r="V27" s="7" t="s">
        <v>161</v>
      </c>
    </row>
    <row r="28" spans="1:22" s="8" customFormat="1" ht="12.95" customHeight="1">
      <c r="A28" s="12"/>
      <c r="B28" s="7"/>
      <c r="C28" s="7"/>
      <c r="D28" s="7"/>
      <c r="E28" s="7"/>
      <c r="F28" s="7"/>
      <c r="G28" s="12" t="s">
        <v>192</v>
      </c>
      <c r="H28" s="7" t="s">
        <v>193</v>
      </c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2"/>
      <c r="T28" s="23"/>
      <c r="U28" s="23"/>
      <c r="V28" s="7" t="s">
        <v>161</v>
      </c>
    </row>
    <row r="29" spans="1:22" s="8" customFormat="1" ht="12.95" customHeight="1">
      <c r="A29" s="12"/>
      <c r="B29" s="7"/>
      <c r="C29" s="7"/>
      <c r="D29" s="7"/>
      <c r="E29" s="7"/>
      <c r="F29" s="7"/>
      <c r="G29" s="12" t="s">
        <v>194</v>
      </c>
      <c r="H29" s="7" t="s">
        <v>195</v>
      </c>
      <c r="I29" s="21" t="s">
        <v>195</v>
      </c>
      <c r="J29" s="21" t="s">
        <v>195</v>
      </c>
      <c r="K29" s="21" t="s">
        <v>195</v>
      </c>
      <c r="L29" s="21" t="s">
        <v>195</v>
      </c>
      <c r="M29" s="21" t="s">
        <v>195</v>
      </c>
      <c r="N29" s="21" t="s">
        <v>195</v>
      </c>
      <c r="O29" s="21" t="s">
        <v>195</v>
      </c>
      <c r="P29" s="21" t="s">
        <v>195</v>
      </c>
      <c r="Q29" s="21" t="s">
        <v>195</v>
      </c>
      <c r="R29" s="21" t="s">
        <v>195</v>
      </c>
      <c r="S29" s="22" t="s">
        <v>195</v>
      </c>
      <c r="T29" s="23" t="s">
        <v>196</v>
      </c>
      <c r="U29" s="23" t="s">
        <v>196</v>
      </c>
      <c r="V29" s="7" t="s">
        <v>161</v>
      </c>
    </row>
    <row r="30" spans="1:22" s="8" customFormat="1" ht="12.95" customHeight="1">
      <c r="A30" s="12"/>
      <c r="B30" s="7"/>
      <c r="C30" s="7"/>
      <c r="D30" s="7"/>
      <c r="E30" s="7"/>
      <c r="F30" s="7"/>
      <c r="G30" s="12" t="s">
        <v>130</v>
      </c>
      <c r="H30" s="7" t="s">
        <v>197</v>
      </c>
      <c r="I30" s="21" t="s">
        <v>198</v>
      </c>
      <c r="J30" s="21" t="s">
        <v>199</v>
      </c>
      <c r="K30" s="21" t="s">
        <v>200</v>
      </c>
      <c r="L30" s="21" t="s">
        <v>201</v>
      </c>
      <c r="M30" s="21" t="s">
        <v>202</v>
      </c>
      <c r="N30" s="21" t="s">
        <v>203</v>
      </c>
      <c r="O30" s="21" t="s">
        <v>204</v>
      </c>
      <c r="P30" s="21" t="s">
        <v>205</v>
      </c>
      <c r="Q30" s="21" t="s">
        <v>206</v>
      </c>
      <c r="R30" s="21" t="s">
        <v>207</v>
      </c>
      <c r="S30" s="22" t="s">
        <v>208</v>
      </c>
      <c r="T30" s="23" t="s">
        <v>209</v>
      </c>
      <c r="U30" s="23" t="s">
        <v>210</v>
      </c>
      <c r="V30" s="7" t="s">
        <v>161</v>
      </c>
    </row>
    <row r="31" spans="1:22" s="8" customFormat="1" ht="12.95" customHeight="1">
      <c r="A31" s="12"/>
      <c r="B31" s="7"/>
      <c r="C31" s="7"/>
      <c r="D31" s="7"/>
      <c r="E31" s="7"/>
      <c r="F31" s="7"/>
      <c r="G31" s="12" t="s">
        <v>211</v>
      </c>
      <c r="H31" s="7"/>
      <c r="I31" s="21" t="s">
        <v>212</v>
      </c>
      <c r="J31" s="21"/>
      <c r="K31" s="21"/>
      <c r="L31" s="21" t="s">
        <v>213</v>
      </c>
      <c r="M31" s="21"/>
      <c r="N31" s="21"/>
      <c r="O31" s="21" t="s">
        <v>213</v>
      </c>
      <c r="P31" s="21"/>
      <c r="Q31" s="21"/>
      <c r="R31" s="21"/>
      <c r="S31" s="22"/>
      <c r="T31" s="23"/>
      <c r="U31" s="23"/>
      <c r="V31" s="7" t="s">
        <v>161</v>
      </c>
    </row>
    <row r="32" spans="1:22" s="8" customFormat="1" ht="12.95" customHeight="1">
      <c r="A32" s="12"/>
      <c r="B32" s="7"/>
      <c r="C32" s="7"/>
      <c r="D32" s="7"/>
      <c r="E32" s="7"/>
      <c r="F32" s="7"/>
      <c r="G32" s="12" t="s">
        <v>214</v>
      </c>
      <c r="H32" s="7"/>
      <c r="I32" s="24" t="s">
        <v>215</v>
      </c>
      <c r="J32" s="24"/>
      <c r="K32" s="24"/>
      <c r="L32" s="24" t="s">
        <v>215</v>
      </c>
      <c r="M32" s="24"/>
      <c r="N32" s="24"/>
      <c r="O32" s="21" t="s">
        <v>161</v>
      </c>
      <c r="P32" s="21"/>
      <c r="Q32" s="21"/>
      <c r="R32" s="21"/>
      <c r="S32" s="22"/>
      <c r="T32" s="23"/>
      <c r="U32" s="23"/>
      <c r="V32" s="7" t="s">
        <v>161</v>
      </c>
    </row>
    <row r="33" spans="1:22" s="8" customFormat="1" ht="12.95" customHeight="1">
      <c r="A33" s="12"/>
      <c r="B33" s="7"/>
      <c r="C33" s="7"/>
      <c r="D33" s="7"/>
      <c r="E33" s="7"/>
      <c r="F33" s="7"/>
      <c r="G33" s="12" t="s">
        <v>216</v>
      </c>
      <c r="H33" s="7"/>
      <c r="I33" s="24" t="s">
        <v>217</v>
      </c>
      <c r="J33" s="24"/>
      <c r="K33" s="24"/>
      <c r="L33" s="24" t="s">
        <v>217</v>
      </c>
      <c r="M33" s="24"/>
      <c r="N33" s="24"/>
      <c r="O33" s="21" t="s">
        <v>161</v>
      </c>
      <c r="P33" s="21"/>
      <c r="Q33" s="21"/>
      <c r="R33" s="21"/>
      <c r="S33" s="22"/>
      <c r="T33" s="23"/>
      <c r="U33" s="23"/>
      <c r="V33" s="7" t="s">
        <v>161</v>
      </c>
    </row>
    <row r="34" spans="1:22" s="8" customFormat="1" ht="12.95" customHeight="1">
      <c r="A34" s="12"/>
      <c r="B34" s="7"/>
      <c r="C34" s="7"/>
      <c r="D34" s="7"/>
      <c r="E34" s="7"/>
      <c r="F34" s="7"/>
      <c r="G34" s="12"/>
      <c r="H34" s="7"/>
      <c r="I34" s="21"/>
      <c r="J34" s="21"/>
      <c r="K34" s="21" t="s">
        <v>161</v>
      </c>
      <c r="L34" s="21" t="s">
        <v>161</v>
      </c>
      <c r="M34" s="21" t="s">
        <v>161</v>
      </c>
      <c r="N34" s="21" t="s">
        <v>161</v>
      </c>
      <c r="O34" s="21" t="s">
        <v>161</v>
      </c>
      <c r="P34" s="21" t="s">
        <v>161</v>
      </c>
      <c r="Q34" s="21" t="s">
        <v>161</v>
      </c>
      <c r="R34" s="21" t="s">
        <v>161</v>
      </c>
      <c r="S34" s="22" t="s">
        <v>161</v>
      </c>
      <c r="T34" s="23" t="s">
        <v>161</v>
      </c>
      <c r="U34" s="23" t="s">
        <v>161</v>
      </c>
      <c r="V34" s="7" t="s">
        <v>161</v>
      </c>
    </row>
    <row r="35" spans="1:22" s="30" customFormat="1">
      <c r="A35" s="13" t="s">
        <v>218</v>
      </c>
      <c r="B35" s="14"/>
      <c r="C35" s="14"/>
      <c r="D35" s="14"/>
      <c r="E35" s="14"/>
      <c r="F35" s="14"/>
      <c r="G35" s="25"/>
      <c r="H35" s="26" t="s">
        <v>219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8"/>
      <c r="T35" s="29"/>
      <c r="U35" s="29"/>
    </row>
    <row r="36" spans="1:22" s="30" customFormat="1">
      <c r="A36" s="19" t="s">
        <v>220</v>
      </c>
      <c r="B36" s="19" t="s">
        <v>221</v>
      </c>
      <c r="C36" s="19" t="s">
        <v>222</v>
      </c>
      <c r="D36" s="19" t="s">
        <v>223</v>
      </c>
      <c r="E36" s="19" t="s">
        <v>224</v>
      </c>
      <c r="F36" s="19" t="s">
        <v>225</v>
      </c>
      <c r="G36" s="26"/>
      <c r="H36" s="26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8"/>
      <c r="T36" s="29"/>
      <c r="U36" s="29"/>
    </row>
    <row r="37" spans="1:22" ht="26.25">
      <c r="A37" s="14" t="s">
        <v>2</v>
      </c>
      <c r="B37" s="14" t="s">
        <v>226</v>
      </c>
      <c r="C37" s="14" t="s">
        <v>227</v>
      </c>
      <c r="D37" s="14"/>
      <c r="E37" s="14"/>
      <c r="F37" s="14"/>
      <c r="G37" s="25" t="s">
        <v>161</v>
      </c>
      <c r="H37" s="31" t="s">
        <v>3</v>
      </c>
    </row>
    <row r="38" spans="1:22" s="39" customFormat="1">
      <c r="A38" s="14" t="s">
        <v>4</v>
      </c>
      <c r="B38" s="14" t="s">
        <v>228</v>
      </c>
      <c r="C38" s="14" t="s">
        <v>229</v>
      </c>
      <c r="D38" s="14" t="s">
        <v>230</v>
      </c>
      <c r="E38" s="14" t="s">
        <v>231</v>
      </c>
      <c r="F38" s="14" t="s">
        <v>232</v>
      </c>
      <c r="G38" s="25" t="s">
        <v>161</v>
      </c>
      <c r="H38" s="35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7"/>
      <c r="T38" s="38"/>
      <c r="U38" s="38"/>
    </row>
    <row r="39" spans="1:22" s="39" customFormat="1">
      <c r="A39" s="14" t="s">
        <v>5</v>
      </c>
      <c r="B39" s="14"/>
      <c r="C39" s="14"/>
      <c r="D39" s="14"/>
      <c r="E39" s="14"/>
      <c r="F39" s="14"/>
      <c r="G39" s="25"/>
      <c r="H39" s="40" t="s">
        <v>233</v>
      </c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7"/>
      <c r="T39" s="38"/>
      <c r="U39" s="38"/>
    </row>
    <row r="40" spans="1:22" s="39" customFormat="1">
      <c r="A40" s="14" t="s">
        <v>5</v>
      </c>
      <c r="B40" s="14"/>
      <c r="C40" s="14"/>
      <c r="D40" s="14"/>
      <c r="E40" s="14"/>
      <c r="F40" s="14"/>
      <c r="G40" s="25"/>
      <c r="H40" s="41" t="s">
        <v>7</v>
      </c>
      <c r="I40" s="42" t="s">
        <v>8</v>
      </c>
      <c r="J40" s="42" t="s">
        <v>9</v>
      </c>
      <c r="K40" s="42" t="s">
        <v>10</v>
      </c>
      <c r="L40" s="42" t="s">
        <v>11</v>
      </c>
      <c r="M40" s="42" t="s">
        <v>9</v>
      </c>
      <c r="N40" s="42" t="s">
        <v>12</v>
      </c>
      <c r="O40" s="42" t="s">
        <v>234</v>
      </c>
      <c r="P40" s="42" t="s">
        <v>9</v>
      </c>
      <c r="Q40" s="42" t="s">
        <v>235</v>
      </c>
      <c r="R40" s="42" t="s">
        <v>24</v>
      </c>
      <c r="S40" s="43" t="s">
        <v>236</v>
      </c>
      <c r="T40" s="38"/>
      <c r="U40" s="38"/>
    </row>
    <row r="41" spans="1:22">
      <c r="A41" s="14" t="s">
        <v>13</v>
      </c>
      <c r="B41" s="14" t="s">
        <v>237</v>
      </c>
      <c r="C41" s="14" t="s">
        <v>190</v>
      </c>
      <c r="D41" s="14" t="s">
        <v>230</v>
      </c>
      <c r="E41" s="20" t="s">
        <v>238</v>
      </c>
      <c r="F41" s="20" t="s">
        <v>239</v>
      </c>
      <c r="G41" s="25" t="s">
        <v>161</v>
      </c>
      <c r="H41" s="44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6"/>
    </row>
    <row r="42" spans="1:22" ht="15.75">
      <c r="A42" s="14" t="s">
        <v>5</v>
      </c>
      <c r="B42" s="14"/>
      <c r="C42" s="14"/>
      <c r="D42" s="14"/>
      <c r="E42" s="14"/>
      <c r="F42" s="14"/>
      <c r="G42" s="25" t="s">
        <v>161</v>
      </c>
      <c r="H42" s="47" t="s">
        <v>240</v>
      </c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</row>
    <row r="43" spans="1:22">
      <c r="A43" s="14" t="s">
        <v>15</v>
      </c>
      <c r="B43" s="14" t="s">
        <v>241</v>
      </c>
      <c r="C43" s="14"/>
      <c r="D43" s="14"/>
      <c r="E43" s="14"/>
      <c r="F43" s="14"/>
      <c r="G43" s="25" t="s">
        <v>161</v>
      </c>
      <c r="H43" s="50"/>
      <c r="I43" s="51"/>
      <c r="J43" s="52"/>
      <c r="K43" s="52">
        <f>+I43+J43</f>
        <v>0</v>
      </c>
      <c r="L43" s="52"/>
      <c r="M43" s="52"/>
      <c r="N43" s="52">
        <f>+L43+M43</f>
        <v>0</v>
      </c>
      <c r="O43" s="53"/>
      <c r="P43" s="53"/>
      <c r="Q43" s="53">
        <f>+O43+P43</f>
        <v>0</v>
      </c>
      <c r="R43" s="53">
        <f>+N43+Q43</f>
        <v>0</v>
      </c>
      <c r="S43" s="54">
        <f>+K43-R43</f>
        <v>0</v>
      </c>
    </row>
    <row r="44" spans="1:22">
      <c r="A44" s="14" t="s">
        <v>5</v>
      </c>
      <c r="B44" s="14"/>
      <c r="C44" s="14"/>
      <c r="D44" s="14"/>
      <c r="E44" s="14"/>
      <c r="F44" s="14"/>
      <c r="G44" s="25" t="s">
        <v>161</v>
      </c>
      <c r="H44" s="55"/>
      <c r="I44" s="56"/>
      <c r="J44" s="55"/>
      <c r="K44" s="55"/>
      <c r="L44" s="55"/>
      <c r="M44" s="55"/>
      <c r="N44" s="55"/>
      <c r="O44" s="57"/>
      <c r="P44" s="57"/>
      <c r="Q44" s="57"/>
      <c r="R44" s="57"/>
      <c r="S44" s="58"/>
    </row>
    <row r="45" spans="1:22">
      <c r="A45" s="14" t="s">
        <v>23</v>
      </c>
      <c r="B45" s="14"/>
      <c r="C45" s="14"/>
      <c r="D45" s="14"/>
      <c r="E45" s="14"/>
      <c r="F45" s="14"/>
      <c r="G45" s="25" t="s">
        <v>161</v>
      </c>
      <c r="H45" s="59" t="s">
        <v>24</v>
      </c>
      <c r="I45" s="60">
        <f>SUBTOTAL(9,I43:I44)</f>
        <v>0</v>
      </c>
      <c r="J45" s="59">
        <f t="shared" ref="J45:S45" si="0">SUBTOTAL(9,J43:J44)</f>
        <v>0</v>
      </c>
      <c r="K45" s="59">
        <f t="shared" si="0"/>
        <v>0</v>
      </c>
      <c r="L45" s="59">
        <f t="shared" si="0"/>
        <v>0</v>
      </c>
      <c r="M45" s="59">
        <f t="shared" si="0"/>
        <v>0</v>
      </c>
      <c r="N45" s="59">
        <f t="shared" si="0"/>
        <v>0</v>
      </c>
      <c r="O45" s="59">
        <f t="shared" si="0"/>
        <v>0</v>
      </c>
      <c r="P45" s="59">
        <f t="shared" si="0"/>
        <v>0</v>
      </c>
      <c r="Q45" s="59">
        <f t="shared" si="0"/>
        <v>0</v>
      </c>
      <c r="R45" s="59">
        <f t="shared" si="0"/>
        <v>0</v>
      </c>
      <c r="S45" s="59">
        <f t="shared" si="0"/>
        <v>0</v>
      </c>
    </row>
    <row r="46" spans="1:22">
      <c r="A46" s="14" t="s">
        <v>5</v>
      </c>
      <c r="B46" s="14"/>
      <c r="C46" s="14"/>
      <c r="D46" s="14"/>
      <c r="E46" s="14"/>
      <c r="F46" s="14"/>
      <c r="G46" s="25" t="s">
        <v>161</v>
      </c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6"/>
    </row>
    <row r="47" spans="1:22">
      <c r="A47" s="14" t="s">
        <v>13</v>
      </c>
      <c r="B47" s="14" t="s">
        <v>242</v>
      </c>
      <c r="C47" s="14" t="s">
        <v>190</v>
      </c>
      <c r="D47" s="14" t="s">
        <v>230</v>
      </c>
      <c r="E47" s="20" t="s">
        <v>243</v>
      </c>
      <c r="F47" s="20" t="s">
        <v>244</v>
      </c>
      <c r="G47" s="25" t="s">
        <v>161</v>
      </c>
    </row>
    <row r="48" spans="1:22" ht="15.75">
      <c r="A48" s="14" t="s">
        <v>5</v>
      </c>
      <c r="B48" s="14"/>
      <c r="C48" s="14"/>
      <c r="D48" s="14"/>
      <c r="E48" s="14"/>
      <c r="F48" s="14"/>
      <c r="G48" s="25" t="s">
        <v>161</v>
      </c>
      <c r="H48" s="47" t="s">
        <v>245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9"/>
    </row>
    <row r="49" spans="1:19">
      <c r="A49" s="14" t="s">
        <v>15</v>
      </c>
      <c r="B49" s="14" t="s">
        <v>241</v>
      </c>
      <c r="C49" s="14"/>
      <c r="D49" s="14"/>
      <c r="E49" s="14"/>
      <c r="F49" s="14"/>
      <c r="G49" s="25" t="s">
        <v>161</v>
      </c>
      <c r="H49" s="50"/>
      <c r="I49" s="51"/>
      <c r="J49" s="52"/>
      <c r="K49" s="52">
        <f>+I49+J49</f>
        <v>0</v>
      </c>
      <c r="L49" s="52"/>
      <c r="M49" s="52"/>
      <c r="N49" s="52">
        <f>+L49+M49</f>
        <v>0</v>
      </c>
      <c r="O49" s="53"/>
      <c r="P49" s="53"/>
      <c r="Q49" s="53">
        <f>+O49+P49</f>
        <v>0</v>
      </c>
      <c r="R49" s="53">
        <f>+N49+Q49</f>
        <v>0</v>
      </c>
      <c r="S49" s="54">
        <f>+K49-R49</f>
        <v>0</v>
      </c>
    </row>
    <row r="50" spans="1:19">
      <c r="A50" s="14" t="s">
        <v>5</v>
      </c>
      <c r="B50" s="14"/>
      <c r="C50" s="14"/>
      <c r="D50" s="14"/>
      <c r="E50" s="14"/>
      <c r="F50" s="14"/>
      <c r="G50" s="25" t="s">
        <v>161</v>
      </c>
      <c r="H50" s="55"/>
      <c r="I50" s="56"/>
      <c r="J50" s="52"/>
      <c r="K50" s="52"/>
      <c r="L50" s="52"/>
      <c r="M50" s="52"/>
      <c r="N50" s="52"/>
      <c r="O50" s="53"/>
      <c r="P50" s="53"/>
      <c r="Q50" s="53"/>
      <c r="R50" s="53"/>
      <c r="S50" s="54"/>
    </row>
    <row r="51" spans="1:19">
      <c r="A51" s="14" t="s">
        <v>23</v>
      </c>
      <c r="B51" s="14"/>
      <c r="C51" s="14"/>
      <c r="D51" s="14"/>
      <c r="E51" s="14"/>
      <c r="F51" s="14"/>
      <c r="G51" s="25" t="s">
        <v>161</v>
      </c>
      <c r="H51" s="59" t="s">
        <v>24</v>
      </c>
      <c r="I51" s="60">
        <f>SUBTOTAL(9,I49:I50)</f>
        <v>0</v>
      </c>
      <c r="J51" s="59">
        <f t="shared" ref="J51:S51" si="1">SUBTOTAL(9,J49:J50)</f>
        <v>0</v>
      </c>
      <c r="K51" s="59">
        <f t="shared" si="1"/>
        <v>0</v>
      </c>
      <c r="L51" s="59">
        <f t="shared" si="1"/>
        <v>0</v>
      </c>
      <c r="M51" s="59">
        <f t="shared" si="1"/>
        <v>0</v>
      </c>
      <c r="N51" s="59">
        <f t="shared" si="1"/>
        <v>0</v>
      </c>
      <c r="O51" s="59">
        <f t="shared" si="1"/>
        <v>0</v>
      </c>
      <c r="P51" s="59">
        <f t="shared" si="1"/>
        <v>0</v>
      </c>
      <c r="Q51" s="59">
        <f t="shared" si="1"/>
        <v>0</v>
      </c>
      <c r="R51" s="59">
        <f t="shared" si="1"/>
        <v>0</v>
      </c>
      <c r="S51" s="59">
        <f t="shared" si="1"/>
        <v>0</v>
      </c>
    </row>
    <row r="52" spans="1:19">
      <c r="A52" s="14" t="s">
        <v>5</v>
      </c>
      <c r="B52" s="14"/>
      <c r="C52" s="14"/>
      <c r="D52" s="14"/>
      <c r="E52" s="14"/>
      <c r="F52" s="14"/>
      <c r="G52" s="25" t="s">
        <v>161</v>
      </c>
      <c r="H52" s="61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3"/>
    </row>
    <row r="53" spans="1:19">
      <c r="A53" s="14" t="s">
        <v>5</v>
      </c>
      <c r="B53" s="14"/>
      <c r="C53" s="14"/>
      <c r="D53" s="14"/>
      <c r="E53" s="14"/>
      <c r="F53" s="14"/>
      <c r="G53" s="25" t="s">
        <v>161</v>
      </c>
      <c r="H53" s="64" t="s">
        <v>246</v>
      </c>
      <c r="I53" s="65">
        <f>SUBTOTAL(9,I49:I52)</f>
        <v>0</v>
      </c>
      <c r="J53" s="65">
        <f t="shared" ref="J53:S53" si="2">SUBTOTAL(9,J49:J52)</f>
        <v>0</v>
      </c>
      <c r="K53" s="65">
        <f t="shared" si="2"/>
        <v>0</v>
      </c>
      <c r="L53" s="65">
        <f t="shared" si="2"/>
        <v>0</v>
      </c>
      <c r="M53" s="65">
        <f t="shared" si="2"/>
        <v>0</v>
      </c>
      <c r="N53" s="65">
        <f t="shared" si="2"/>
        <v>0</v>
      </c>
      <c r="O53" s="65">
        <f t="shared" si="2"/>
        <v>0</v>
      </c>
      <c r="P53" s="65">
        <f t="shared" si="2"/>
        <v>0</v>
      </c>
      <c r="Q53" s="65">
        <f t="shared" si="2"/>
        <v>0</v>
      </c>
      <c r="R53" s="65">
        <f t="shared" si="2"/>
        <v>0</v>
      </c>
      <c r="S53" s="65">
        <f t="shared" si="2"/>
        <v>0</v>
      </c>
    </row>
    <row r="54" spans="1:19">
      <c r="A54" s="14" t="s">
        <v>5</v>
      </c>
      <c r="B54" s="14"/>
      <c r="C54" s="14"/>
      <c r="D54" s="14"/>
      <c r="E54" s="14"/>
      <c r="F54" s="14"/>
      <c r="G54" s="25" t="s">
        <v>161</v>
      </c>
      <c r="H54" s="66"/>
      <c r="I54" s="67"/>
      <c r="J54" s="67"/>
      <c r="K54" s="67"/>
      <c r="L54" s="67"/>
      <c r="M54" s="67"/>
      <c r="N54" s="67"/>
      <c r="O54" s="62"/>
      <c r="P54" s="62"/>
      <c r="Q54" s="62"/>
      <c r="R54" s="62"/>
      <c r="S54" s="63"/>
    </row>
    <row r="55" spans="1:19" ht="15.75">
      <c r="A55" s="14" t="s">
        <v>5</v>
      </c>
      <c r="B55" s="14"/>
      <c r="C55" s="14"/>
      <c r="D55" s="14"/>
      <c r="E55" s="14"/>
      <c r="F55" s="14"/>
      <c r="G55" s="25"/>
      <c r="H55" s="68" t="s">
        <v>247</v>
      </c>
      <c r="I55" s="69">
        <f>SUBTOTAL(9,I35:I54)</f>
        <v>0</v>
      </c>
      <c r="J55" s="69">
        <f t="shared" ref="J55:S55" si="3">SUBTOTAL(9,J35:J54)</f>
        <v>0</v>
      </c>
      <c r="K55" s="69">
        <f t="shared" si="3"/>
        <v>0</v>
      </c>
      <c r="L55" s="69">
        <f t="shared" si="3"/>
        <v>0</v>
      </c>
      <c r="M55" s="69">
        <f t="shared" si="3"/>
        <v>0</v>
      </c>
      <c r="N55" s="69">
        <f t="shared" si="3"/>
        <v>0</v>
      </c>
      <c r="O55" s="69">
        <f t="shared" si="3"/>
        <v>0</v>
      </c>
      <c r="P55" s="69">
        <f t="shared" si="3"/>
        <v>0</v>
      </c>
      <c r="Q55" s="69">
        <f t="shared" si="3"/>
        <v>0</v>
      </c>
      <c r="R55" s="69">
        <f t="shared" si="3"/>
        <v>0</v>
      </c>
      <c r="S55" s="69">
        <f t="shared" si="3"/>
        <v>0</v>
      </c>
    </row>
    <row r="56" spans="1:19">
      <c r="A56" s="14" t="s">
        <v>13</v>
      </c>
      <c r="B56" s="14" t="s">
        <v>237</v>
      </c>
      <c r="C56" s="14" t="s">
        <v>190</v>
      </c>
      <c r="D56" s="20" t="s">
        <v>248</v>
      </c>
      <c r="E56" s="20" t="s">
        <v>249</v>
      </c>
      <c r="F56" s="20"/>
      <c r="G56" s="25" t="s">
        <v>161</v>
      </c>
      <c r="H56" s="44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6"/>
    </row>
    <row r="57" spans="1:19" ht="15.75">
      <c r="A57" s="14" t="s">
        <v>5</v>
      </c>
      <c r="B57" s="14"/>
      <c r="C57" s="14"/>
      <c r="D57" s="14"/>
      <c r="E57" s="14"/>
      <c r="F57" s="14"/>
      <c r="G57" s="25" t="s">
        <v>161</v>
      </c>
      <c r="H57" s="47" t="s">
        <v>245</v>
      </c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9"/>
    </row>
    <row r="58" spans="1:19">
      <c r="A58" s="14" t="s">
        <v>15</v>
      </c>
      <c r="B58" s="14" t="s">
        <v>241</v>
      </c>
      <c r="C58" s="14"/>
      <c r="D58" s="14"/>
      <c r="E58" s="14"/>
      <c r="F58" s="14"/>
      <c r="G58" s="25" t="s">
        <v>161</v>
      </c>
      <c r="H58" s="50"/>
      <c r="I58" s="51"/>
      <c r="J58" s="52"/>
      <c r="K58" s="52">
        <f>+I58+J58</f>
        <v>0</v>
      </c>
      <c r="L58" s="52"/>
      <c r="M58" s="52"/>
      <c r="N58" s="52">
        <f>+L58+M58</f>
        <v>0</v>
      </c>
      <c r="O58" s="53"/>
      <c r="P58" s="53"/>
      <c r="Q58" s="53">
        <f>+O58+P58</f>
        <v>0</v>
      </c>
      <c r="R58" s="53">
        <f>+N58+Q58</f>
        <v>0</v>
      </c>
      <c r="S58" s="54">
        <f>+K58-R58</f>
        <v>0</v>
      </c>
    </row>
    <row r="59" spans="1:19">
      <c r="A59" s="14" t="s">
        <v>5</v>
      </c>
      <c r="B59" s="14"/>
      <c r="C59" s="14"/>
      <c r="D59" s="20"/>
      <c r="E59" s="20"/>
      <c r="F59" s="20"/>
      <c r="G59" s="25"/>
      <c r="H59" s="55"/>
      <c r="I59" s="56"/>
      <c r="J59" s="53"/>
      <c r="K59" s="53"/>
      <c r="L59" s="53"/>
      <c r="M59" s="53"/>
      <c r="N59" s="53"/>
      <c r="O59" s="53"/>
      <c r="P59" s="53"/>
      <c r="Q59" s="53"/>
      <c r="R59" s="53"/>
      <c r="S59" s="53"/>
    </row>
    <row r="60" spans="1:19">
      <c r="A60" s="14" t="s">
        <v>23</v>
      </c>
      <c r="B60" s="14"/>
      <c r="C60" s="14"/>
      <c r="D60" s="14"/>
      <c r="E60" s="14"/>
      <c r="F60" s="14"/>
      <c r="G60" s="25" t="s">
        <v>161</v>
      </c>
      <c r="H60" s="59" t="s">
        <v>24</v>
      </c>
      <c r="I60" s="60">
        <f>SUBTOTAL(9,I58:I59)</f>
        <v>0</v>
      </c>
      <c r="J60" s="69">
        <f t="shared" ref="J60:S60" si="4">SUBTOTAL(9,J58:J59)</f>
        <v>0</v>
      </c>
      <c r="K60" s="69">
        <f t="shared" si="4"/>
        <v>0</v>
      </c>
      <c r="L60" s="69">
        <f t="shared" si="4"/>
        <v>0</v>
      </c>
      <c r="M60" s="69">
        <f t="shared" si="4"/>
        <v>0</v>
      </c>
      <c r="N60" s="69">
        <f t="shared" si="4"/>
        <v>0</v>
      </c>
      <c r="O60" s="69">
        <f t="shared" si="4"/>
        <v>0</v>
      </c>
      <c r="P60" s="69">
        <f t="shared" si="4"/>
        <v>0</v>
      </c>
      <c r="Q60" s="69">
        <f t="shared" si="4"/>
        <v>0</v>
      </c>
      <c r="R60" s="69">
        <f t="shared" si="4"/>
        <v>0</v>
      </c>
      <c r="S60" s="69">
        <f t="shared" si="4"/>
        <v>0</v>
      </c>
    </row>
    <row r="61" spans="1:19">
      <c r="A61" s="14" t="s">
        <v>5</v>
      </c>
      <c r="B61" s="14"/>
      <c r="C61" s="14"/>
      <c r="D61" s="20"/>
      <c r="E61" s="20"/>
      <c r="F61" s="20"/>
      <c r="G61" s="25" t="s">
        <v>161</v>
      </c>
      <c r="H61" s="70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3"/>
    </row>
    <row r="62" spans="1:19" ht="15.75">
      <c r="A62" s="14" t="s">
        <v>5</v>
      </c>
      <c r="B62" s="14"/>
      <c r="C62" s="14"/>
      <c r="D62" s="14"/>
      <c r="E62" s="14"/>
      <c r="F62" s="14"/>
      <c r="G62" s="25" t="s">
        <v>161</v>
      </c>
      <c r="H62" s="71" t="s">
        <v>100</v>
      </c>
      <c r="I62" s="59">
        <f t="shared" ref="I62:S62" si="5">SUBTOTAL(9,I43:I61)</f>
        <v>0</v>
      </c>
      <c r="J62" s="59">
        <f t="shared" si="5"/>
        <v>0</v>
      </c>
      <c r="K62" s="59">
        <f t="shared" si="5"/>
        <v>0</v>
      </c>
      <c r="L62" s="59">
        <f t="shared" si="5"/>
        <v>0</v>
      </c>
      <c r="M62" s="59">
        <f t="shared" si="5"/>
        <v>0</v>
      </c>
      <c r="N62" s="59">
        <f t="shared" si="5"/>
        <v>0</v>
      </c>
      <c r="O62" s="60">
        <f t="shared" si="5"/>
        <v>0</v>
      </c>
      <c r="P62" s="59">
        <f t="shared" si="5"/>
        <v>0</v>
      </c>
      <c r="Q62" s="59">
        <f t="shared" si="5"/>
        <v>0</v>
      </c>
      <c r="R62" s="59">
        <f t="shared" si="5"/>
        <v>0</v>
      </c>
      <c r="S62" s="59">
        <f t="shared" si="5"/>
        <v>0</v>
      </c>
    </row>
    <row r="63" spans="1:19">
      <c r="A63" s="14" t="s">
        <v>5</v>
      </c>
      <c r="B63" s="14"/>
      <c r="C63" s="14"/>
      <c r="D63" s="14"/>
      <c r="E63" s="14"/>
      <c r="F63" s="14"/>
      <c r="G63" s="25" t="s">
        <v>161</v>
      </c>
    </row>
    <row r="64" spans="1:19">
      <c r="A64" s="14" t="s">
        <v>5</v>
      </c>
      <c r="B64" s="14"/>
      <c r="C64" s="14"/>
      <c r="D64" s="14"/>
      <c r="E64" s="14"/>
      <c r="F64" s="14"/>
      <c r="G64" s="25" t="s">
        <v>161</v>
      </c>
    </row>
    <row r="65" spans="1:7">
      <c r="A65" s="14" t="s">
        <v>5</v>
      </c>
      <c r="B65" s="14"/>
      <c r="C65" s="14"/>
      <c r="D65" s="14"/>
      <c r="E65" s="14"/>
      <c r="F65" s="14"/>
      <c r="G65" s="25" t="s">
        <v>161</v>
      </c>
    </row>
    <row r="66" spans="1:7">
      <c r="A66" s="14" t="s">
        <v>5</v>
      </c>
      <c r="B66" s="14"/>
      <c r="C66" s="14"/>
      <c r="D66" s="14"/>
      <c r="E66" s="14"/>
      <c r="F66" s="14"/>
      <c r="G66" s="25" t="s">
        <v>161</v>
      </c>
    </row>
  </sheetData>
  <pageMargins left="0.35433070866141736" right="0.35433070866141736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BASE DATA</vt:lpstr>
      <vt:lpstr>REPORT APPENDIX</vt:lpstr>
      <vt:lpstr>FINANCING</vt:lpstr>
      <vt:lpstr>_defntmp_</vt:lpstr>
      <vt:lpstr>_defntmp_!Print_Area</vt:lpstr>
      <vt:lpstr>_defntmp_!Print_Titles</vt:lpstr>
      <vt:lpstr>'BASE DATA'!Print_Titles</vt:lpstr>
      <vt:lpstr>FINANCING!Print_Titles</vt:lpstr>
      <vt:lpstr>'REPORT APPENDIX'!Print_Titles</vt:lpstr>
    </vt:vector>
  </TitlesOfParts>
  <Manager/>
  <Company>HWFRS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Reohorn, Martin</dc:creator>
  <cp:keywords/>
  <dc:description/>
  <cp:lastModifiedBy>Martin, Zoe</cp:lastModifiedBy>
  <cp:revision/>
  <dcterms:created xsi:type="dcterms:W3CDTF">2015-06-02T12:38:13Z</dcterms:created>
  <dcterms:modified xsi:type="dcterms:W3CDTF">2026-02-02T16:20:24Z</dcterms:modified>
  <cp:category/>
  <cp:contentStatus/>
</cp:coreProperties>
</file>