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F:\25-26\FOI\"/>
    </mc:Choice>
  </mc:AlternateContent>
  <xr:revisionPtr revIDLastSave="0" documentId="13_ncr:1_{37EE74E7-758B-46DD-AD2C-A457480A93C7}" xr6:coauthVersionLast="47" xr6:coauthVersionMax="47" xr10:uidLastSave="{00000000-0000-0000-0000-000000000000}"/>
  <bookViews>
    <workbookView xWindow="28680" yWindow="-120" windowWidth="29040" windowHeight="15720" xr2:uid="{28AF7D3C-BFA8-496A-B237-F81758431BF1}"/>
  </bookViews>
  <sheets>
    <sheet name="Fiinancing" sheetId="1" r:id="rId1"/>
  </sheets>
  <externalReferences>
    <externalReference r:id="rId2"/>
  </externalReferences>
  <definedNames>
    <definedName name="_xlnm.Print_Area" localSheetId="0">Fiinancing!$A$1:$B$29</definedName>
    <definedName name="_xlnm.Print_Titles" localSheetId="0">Fiinancing!$1:$2</definedName>
    <definedName name="xlvar.ACTLDG" localSheetId="0">"17CAA"</definedName>
    <definedName name="xlvar.BUDLDG" localSheetId="0">"17CAB"</definedName>
    <definedName name="xlvar.FROM" localSheetId="0">"1"</definedName>
    <definedName name="xlvar.TO" localSheetId="0">"13"</definedName>
    <definedName name="zzXLOne.ORIGINALDEFNSHEET" localSheetId="0">"\\fs-finance\t1\fin1\rel119\ci\software\custom\rts\Excel\CAPITAL\Capital Budget Monitoring Report v3.xlsDesign"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4" i="1" l="1"/>
  <c r="B67" i="1"/>
  <c r="B63" i="1"/>
  <c r="B66" i="1"/>
  <c r="B65" i="1"/>
  <c r="E59" i="1"/>
  <c r="F59" i="1"/>
  <c r="G59" i="1"/>
  <c r="D59" i="1"/>
  <c r="F27" i="1"/>
  <c r="G27" i="1"/>
  <c r="H27" i="1"/>
  <c r="D27" i="1"/>
  <c r="E22" i="1"/>
  <c r="D22" i="1"/>
  <c r="E12" i="1"/>
  <c r="F12" i="1"/>
  <c r="H12" i="1"/>
  <c r="D12" i="1"/>
  <c r="D61" i="1" s="1"/>
  <c r="F61" i="1" l="1"/>
  <c r="B58" i="1"/>
  <c r="B57" i="1"/>
  <c r="B56" i="1"/>
  <c r="H56" i="1" s="1"/>
  <c r="B55" i="1"/>
  <c r="H55" i="1" s="1"/>
  <c r="J55" i="1" s="1"/>
  <c r="B54" i="1"/>
  <c r="J54" i="1" s="1"/>
  <c r="B53" i="1"/>
  <c r="H53" i="1" s="1"/>
  <c r="B52" i="1"/>
  <c r="H52" i="1" s="1"/>
  <c r="J52" i="1" s="1"/>
  <c r="B51" i="1"/>
  <c r="B50" i="1"/>
  <c r="B49" i="1"/>
  <c r="B48" i="1"/>
  <c r="J48" i="1" s="1"/>
  <c r="B47" i="1"/>
  <c r="B46" i="1"/>
  <c r="B45" i="1"/>
  <c r="H45" i="1" s="1"/>
  <c r="J45" i="1" s="1"/>
  <c r="B44" i="1"/>
  <c r="B43" i="1"/>
  <c r="B42" i="1"/>
  <c r="B41" i="1"/>
  <c r="H41" i="1" s="1"/>
  <c r="J41" i="1" s="1"/>
  <c r="B40" i="1"/>
  <c r="B39" i="1"/>
  <c r="J39" i="1" s="1"/>
  <c r="J38" i="1"/>
  <c r="B37" i="1"/>
  <c r="H37" i="1" s="1"/>
  <c r="B36" i="1"/>
  <c r="J36" i="1" s="1"/>
  <c r="B35" i="1"/>
  <c r="J35" i="1" s="1"/>
  <c r="B34" i="1"/>
  <c r="B33" i="1"/>
  <c r="B32" i="1"/>
  <c r="J32" i="1" s="1"/>
  <c r="B31" i="1"/>
  <c r="B26" i="1"/>
  <c r="B27" i="1" s="1"/>
  <c r="J21" i="1"/>
  <c r="J20" i="1"/>
  <c r="B19" i="1"/>
  <c r="J19" i="1" s="1"/>
  <c r="B18" i="1"/>
  <c r="J18" i="1" s="1"/>
  <c r="B17" i="1"/>
  <c r="J17" i="1" s="1"/>
  <c r="G16" i="1"/>
  <c r="G22" i="1" s="1"/>
  <c r="F16" i="1"/>
  <c r="F22" i="1" s="1"/>
  <c r="B16" i="1"/>
  <c r="B11" i="1"/>
  <c r="G11" i="1" s="1"/>
  <c r="J11" i="1" s="1"/>
  <c r="B10" i="1"/>
  <c r="J10" i="1" s="1"/>
  <c r="B9" i="1"/>
  <c r="G9" i="1" s="1"/>
  <c r="B8" i="1"/>
  <c r="J8" i="1" s="1"/>
  <c r="B7" i="1"/>
  <c r="J7" i="1" s="1"/>
  <c r="B6" i="1"/>
  <c r="B59" i="1" l="1"/>
  <c r="H33" i="1"/>
  <c r="J33" i="1" s="1"/>
  <c r="B22" i="1"/>
  <c r="J6" i="1"/>
  <c r="B12" i="1"/>
  <c r="G12" i="1"/>
  <c r="H49" i="1"/>
  <c r="J49" i="1" s="1"/>
  <c r="J56" i="1"/>
  <c r="H42" i="1"/>
  <c r="J42" i="1" s="1"/>
  <c r="H46" i="1"/>
  <c r="J46" i="1" s="1"/>
  <c r="E26" i="1"/>
  <c r="E27" i="1" s="1"/>
  <c r="E61" i="1" s="1"/>
  <c r="H47" i="1"/>
  <c r="J47" i="1" s="1"/>
  <c r="H57" i="1"/>
  <c r="J57" i="1" s="1"/>
  <c r="J9" i="1"/>
  <c r="H31" i="1"/>
  <c r="H34" i="1"/>
  <c r="J34" i="1" s="1"/>
  <c r="J37" i="1"/>
  <c r="H40" i="1"/>
  <c r="J40" i="1" s="1"/>
  <c r="H44" i="1"/>
  <c r="J44" i="1" s="1"/>
  <c r="H51" i="1"/>
  <c r="J51" i="1" s="1"/>
  <c r="H58" i="1"/>
  <c r="J53" i="1"/>
  <c r="H43" i="1"/>
  <c r="J43" i="1" s="1"/>
  <c r="H50" i="1"/>
  <c r="J50" i="1" s="1"/>
  <c r="H16" i="1"/>
  <c r="H22" i="1" s="1"/>
  <c r="H61" i="1" l="1"/>
  <c r="G61" i="1"/>
  <c r="B61" i="1"/>
  <c r="J31" i="1"/>
  <c r="H59" i="1"/>
  <c r="J58" i="1"/>
  <c r="J12" i="1"/>
  <c r="J16" i="1"/>
  <c r="J22" i="1" s="1"/>
  <c r="J26" i="1"/>
  <c r="J27" i="1" s="1"/>
  <c r="J59" i="1" l="1"/>
  <c r="J61" i="1" s="1"/>
</calcChain>
</file>

<file path=xl/sharedStrings.xml><?xml version="1.0" encoding="utf-8"?>
<sst xmlns="http://schemas.openxmlformats.org/spreadsheetml/2006/main" count="83" uniqueCount="61">
  <si>
    <t>Scheme</t>
  </si>
  <si>
    <t>Funding</t>
  </si>
  <si>
    <t>Grant</t>
  </si>
  <si>
    <t>WDC</t>
  </si>
  <si>
    <t>RCCO</t>
  </si>
  <si>
    <t>EMR</t>
  </si>
  <si>
    <t>149 - Command Support Unit replacement</t>
  </si>
  <si>
    <t>152 - Pump Replacement 15/16</t>
  </si>
  <si>
    <t>years</t>
  </si>
  <si>
    <t>199 - USAR Dog Van</t>
  </si>
  <si>
    <t>204 - USAR ISV</t>
  </si>
  <si>
    <t>207 - 16 - 17 Pumps</t>
  </si>
  <si>
    <t>208 - 16 - 17 Response Vehicles</t>
  </si>
  <si>
    <t>179 - New Evesham Fire Station</t>
  </si>
  <si>
    <t>200 - New Hereford Station Prelims</t>
  </si>
  <si>
    <t>238 - Evesham Fire Station Fixtures</t>
  </si>
  <si>
    <t>239 - Evesham Station IT Fit Out</t>
  </si>
  <si>
    <t>049 - Malvern Fire Station</t>
  </si>
  <si>
    <t>126 - Worcester Fire Station</t>
  </si>
  <si>
    <t>103 - Fire Control Replacement</t>
  </si>
  <si>
    <t>135 - Asbestos Works</t>
  </si>
  <si>
    <t>170 - Computer Software 13-14</t>
  </si>
  <si>
    <t>178 - UPS Enhancement</t>
  </si>
  <si>
    <t>193 - Station Masts</t>
  </si>
  <si>
    <t>197 - Public Sector Network Physical Security Measures</t>
  </si>
  <si>
    <t>201 - Day Crew Plus Hereford</t>
  </si>
  <si>
    <t>202 - Day Crew Plus Worcester</t>
  </si>
  <si>
    <t>203 - Joint Property Vehicle Works</t>
  </si>
  <si>
    <t>205 - Redditch Welfare</t>
  </si>
  <si>
    <t>209 - Bromyard Station heating</t>
  </si>
  <si>
    <t>210 - Droitwich Forecourt</t>
  </si>
  <si>
    <t>211 - Eardisley Station Heating</t>
  </si>
  <si>
    <t>212 - Hereford Staff Welfare</t>
  </si>
  <si>
    <t>213 - Kingsland Station Heating</t>
  </si>
  <si>
    <t>214 - Kington Station Heating</t>
  </si>
  <si>
    <t>215 - Ledbury Station Heating</t>
  </si>
  <si>
    <t>216 - Leintwardine Station Heating</t>
  </si>
  <si>
    <t>217 - Pershore Boiler Room</t>
  </si>
  <si>
    <t>218 - Pershore uPVC Facias</t>
  </si>
  <si>
    <t>219 - Ross Station Heating</t>
  </si>
  <si>
    <t>220 - Stourport Station Heating</t>
  </si>
  <si>
    <t>221 - Upton Bay Floor</t>
  </si>
  <si>
    <t>222 - Alerter Transmitters</t>
  </si>
  <si>
    <t>223 - SAN Replacement</t>
  </si>
  <si>
    <t>224 - Audit Software</t>
  </si>
  <si>
    <t>225 - Hardware Replacement</t>
  </si>
  <si>
    <t>236 - Patient Report Form IRS System</t>
  </si>
  <si>
    <t>237 - Intel Software</t>
  </si>
  <si>
    <t>Net Borrowing</t>
  </si>
  <si>
    <t>Capital Financing 2016/17</t>
  </si>
  <si>
    <t>CAPREP: 100 - Vehicles</t>
  </si>
  <si>
    <t>TO FINANCE</t>
  </si>
  <si>
    <t>Totals</t>
  </si>
  <si>
    <t>Capital Receipt</t>
  </si>
  <si>
    <t>RCCO - including Reserves</t>
  </si>
  <si>
    <t>Cap Grants</t>
  </si>
  <si>
    <t>Cap Rcpts</t>
  </si>
  <si>
    <t>Net Borrow</t>
  </si>
  <si>
    <t>CAPREP: 300 - Major Equipment</t>
  </si>
  <si>
    <t>CAPREP: 200 - Major Building</t>
  </si>
  <si>
    <t xml:space="preserve">CAPREP: 400 - Minor Schemes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</si>
</sst>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43" formatCode="_-* #,##0.00_-;\-* #,##0.00_-;_-* &quot;-&quot;??_-;_-@_-"/>
    <numFmt numFmtId="164" formatCode="_-* #,##0.00_-;\-* #,##0.00_-;_-* &quot;-&quot;_-;_-@_-"/>
    <numFmt numFmtId="166" formatCode="\ #,##0.00_-;\-\ #,##0.00"/>
  </numFmts>
  <fonts count="6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color indexed="18"/>
      <name val="Arial"/>
      <family val="2"/>
    </font>
    <font>
      <sz val="10"/>
      <color rgb="FFFF0000"/>
      <name val="Arial"/>
      <family val="2"/>
    </font>
    <font>
      <b/>
      <sz val="2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7">
    <xf numFmtId="0" fontId="0" fillId="0" borderId="0" xfId="0"/>
    <xf numFmtId="0" fontId="2" fillId="0" borderId="0" xfId="0" applyFont="1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2" xfId="0" applyFont="1" applyBorder="1"/>
    <xf numFmtId="41" fontId="1" fillId="0" borderId="3" xfId="0" applyNumberFormat="1" applyFont="1" applyBorder="1" applyAlignment="1">
      <alignment horizontal="left"/>
    </xf>
    <xf numFmtId="41" fontId="1" fillId="0" borderId="4" xfId="0" applyNumberFormat="1" applyFont="1" applyBorder="1" applyAlignment="1">
      <alignment horizontal="left"/>
    </xf>
    <xf numFmtId="41" fontId="1" fillId="0" borderId="0" xfId="0" applyNumberFormat="1" applyFont="1" applyAlignment="1">
      <alignment horizontal="left"/>
    </xf>
    <xf numFmtId="41" fontId="2" fillId="0" borderId="0" xfId="0" applyNumberFormat="1" applyFont="1"/>
    <xf numFmtId="41" fontId="4" fillId="0" borderId="0" xfId="0" applyNumberFormat="1" applyFont="1" applyAlignment="1">
      <alignment horizontal="left"/>
    </xf>
    <xf numFmtId="41" fontId="4" fillId="0" borderId="3" xfId="0" applyNumberFormat="1" applyFont="1" applyBorder="1" applyAlignment="1">
      <alignment horizontal="left"/>
    </xf>
    <xf numFmtId="0" fontId="0" fillId="0" borderId="5" xfId="0" applyBorder="1"/>
    <xf numFmtId="2" fontId="0" fillId="0" borderId="0" xfId="0" applyNumberFormat="1"/>
    <xf numFmtId="2" fontId="2" fillId="0" borderId="0" xfId="0" applyNumberFormat="1" applyFont="1"/>
    <xf numFmtId="41" fontId="4" fillId="0" borderId="4" xfId="0" applyNumberFormat="1" applyFont="1" applyBorder="1" applyAlignment="1">
      <alignment horizontal="left"/>
    </xf>
    <xf numFmtId="0" fontId="1" fillId="0" borderId="1" xfId="0" applyFont="1" applyBorder="1"/>
    <xf numFmtId="41" fontId="0" fillId="0" borderId="0" xfId="0" applyNumberFormat="1"/>
    <xf numFmtId="43" fontId="0" fillId="0" borderId="0" xfId="0" applyNumberFormat="1"/>
    <xf numFmtId="0" fontId="0" fillId="0" borderId="0" xfId="0" applyBorder="1"/>
    <xf numFmtId="0" fontId="5" fillId="0" borderId="0" xfId="0" applyFont="1"/>
    <xf numFmtId="0" fontId="3" fillId="0" borderId="0" xfId="0" applyFont="1"/>
    <xf numFmtId="0" fontId="2" fillId="2" borderId="6" xfId="0" applyFont="1" applyFill="1" applyBorder="1" applyAlignment="1">
      <alignment horizontal="center"/>
    </xf>
    <xf numFmtId="166" fontId="2" fillId="2" borderId="6" xfId="0" applyNumberFormat="1" applyFont="1" applyFill="1" applyBorder="1" applyAlignment="1">
      <alignment horizontal="center"/>
    </xf>
    <xf numFmtId="0" fontId="2" fillId="2" borderId="6" xfId="0" applyFont="1" applyFill="1" applyBorder="1"/>
    <xf numFmtId="166" fontId="2" fillId="2" borderId="6" xfId="0" applyNumberFormat="1" applyFont="1" applyFill="1" applyBorder="1"/>
    <xf numFmtId="41" fontId="2" fillId="2" borderId="7" xfId="0" applyNumberFormat="1" applyFont="1" applyFill="1" applyBorder="1" applyAlignment="1">
      <alignment horizontal="center"/>
    </xf>
    <xf numFmtId="41" fontId="2" fillId="2" borderId="6" xfId="0" applyNumberFormat="1" applyFont="1" applyFill="1" applyBorder="1" applyAlignment="1">
      <alignment horizontal="center"/>
    </xf>
    <xf numFmtId="41" fontId="2" fillId="0" borderId="0" xfId="0" applyNumberFormat="1" applyFont="1" applyAlignment="1">
      <alignment horizontal="center"/>
    </xf>
    <xf numFmtId="41" fontId="2" fillId="2" borderId="7" xfId="0" applyNumberFormat="1" applyFont="1" applyFill="1" applyBorder="1"/>
    <xf numFmtId="41" fontId="1" fillId="0" borderId="8" xfId="0" applyNumberFormat="1" applyFont="1" applyBorder="1" applyAlignment="1">
      <alignment horizontal="left"/>
    </xf>
    <xf numFmtId="41" fontId="1" fillId="0" borderId="9" xfId="0" applyNumberFormat="1" applyFont="1" applyBorder="1" applyAlignment="1">
      <alignment horizontal="left"/>
    </xf>
    <xf numFmtId="41" fontId="2" fillId="0" borderId="8" xfId="0" applyNumberFormat="1" applyFont="1" applyBorder="1"/>
    <xf numFmtId="41" fontId="2" fillId="0" borderId="3" xfId="0" applyNumberFormat="1" applyFont="1" applyBorder="1"/>
    <xf numFmtId="41" fontId="2" fillId="0" borderId="9" xfId="0" applyNumberFormat="1" applyFont="1" applyBorder="1"/>
    <xf numFmtId="41" fontId="2" fillId="2" borderId="6" xfId="0" applyNumberFormat="1" applyFont="1" applyFill="1" applyBorder="1"/>
    <xf numFmtId="41" fontId="1" fillId="0" borderId="6" xfId="0" applyNumberFormat="1" applyFont="1" applyBorder="1" applyAlignment="1">
      <alignment horizontal="left"/>
    </xf>
    <xf numFmtId="164" fontId="1" fillId="0" borderId="6" xfId="0" applyNumberFormat="1" applyFont="1" applyBorder="1" applyAlignment="1">
      <alignment horizontal="left"/>
    </xf>
    <xf numFmtId="41" fontId="2" fillId="0" borderId="6" xfId="0" applyNumberFormat="1" applyFont="1" applyBorder="1"/>
    <xf numFmtId="41" fontId="2" fillId="3" borderId="10" xfId="0" applyNumberFormat="1" applyFont="1" applyFill="1" applyBorder="1"/>
    <xf numFmtId="166" fontId="2" fillId="3" borderId="11" xfId="0" applyNumberFormat="1" applyFont="1" applyFill="1" applyBorder="1"/>
    <xf numFmtId="41" fontId="2" fillId="3" borderId="12" xfId="0" applyNumberFormat="1" applyFont="1" applyFill="1" applyBorder="1"/>
    <xf numFmtId="166" fontId="2" fillId="3" borderId="13" xfId="0" applyNumberFormat="1" applyFont="1" applyFill="1" applyBorder="1"/>
    <xf numFmtId="41" fontId="2" fillId="3" borderId="14" xfId="0" applyNumberFormat="1" applyFont="1" applyFill="1" applyBorder="1"/>
    <xf numFmtId="166" fontId="2" fillId="3" borderId="15" xfId="0" applyNumberFormat="1" applyFont="1" applyFill="1" applyBorder="1"/>
    <xf numFmtId="43" fontId="0" fillId="0" borderId="0" xfId="0" applyNumberFormat="1" applyBorder="1"/>
    <xf numFmtId="43" fontId="2" fillId="0" borderId="0" xfId="0" applyNumberFormat="1" applyFont="1" applyBorder="1"/>
  </cellXfs>
  <cellStyles count="2">
    <cellStyle name="Normal" xfId="0" builtinId="0"/>
    <cellStyle name="Normal 2" xfId="1" xr:uid="{29816066-9E42-4DA0-8605-2117F3AAFB9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hwfire1-my.sharepoint.com/personal/zmartin_hwfire_org_uk/Documents/2016-17%20Cap%20Out-turn%20-%20Draft%202.xlsx" TargetMode="External"/><Relationship Id="rId1" Type="http://schemas.openxmlformats.org/officeDocument/2006/relationships/externalLinkPath" Target="https://hwfire1-my.sharepoint.com/personal/zmartin_hwfire_org_uk/Documents/2016-17%20Cap%20Out-turn%20-%20Draft%2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iinancing"/>
      <sheetName val="MRP"/>
      <sheetName val="Grants"/>
      <sheetName val="DESIGNReport"/>
      <sheetName val="_defntmp_"/>
      <sheetName val="Additional Schemes"/>
    </sheetNames>
    <sheetDataSet>
      <sheetData sheetId="0"/>
      <sheetData sheetId="1" refreshError="1"/>
      <sheetData sheetId="2">
        <row r="9">
          <cell r="K9">
            <v>740000</v>
          </cell>
        </row>
        <row r="11">
          <cell r="E11">
            <v>2362742.2000000002</v>
          </cell>
        </row>
      </sheetData>
      <sheetData sheetId="3">
        <row r="11">
          <cell r="I11">
            <v>0</v>
          </cell>
        </row>
        <row r="12">
          <cell r="I12">
            <v>660790</v>
          </cell>
        </row>
        <row r="13">
          <cell r="I13">
            <v>0</v>
          </cell>
        </row>
        <row r="14">
          <cell r="I14">
            <v>7168.8</v>
          </cell>
        </row>
        <row r="15">
          <cell r="I15">
            <v>0</v>
          </cell>
        </row>
        <row r="16">
          <cell r="I16">
            <v>68221.72</v>
          </cell>
        </row>
        <row r="21">
          <cell r="I21">
            <v>3599087.08</v>
          </cell>
        </row>
        <row r="22">
          <cell r="I22">
            <v>8416.82</v>
          </cell>
        </row>
        <row r="23">
          <cell r="I23">
            <v>20839.04</v>
          </cell>
        </row>
        <row r="24">
          <cell r="I24">
            <v>33749.129999999997</v>
          </cell>
        </row>
        <row r="31">
          <cell r="I31">
            <v>20576.2</v>
          </cell>
        </row>
        <row r="37">
          <cell r="I37">
            <v>99964.01</v>
          </cell>
        </row>
        <row r="38">
          <cell r="I38">
            <v>10504.86</v>
          </cell>
        </row>
        <row r="39">
          <cell r="I39">
            <v>0</v>
          </cell>
        </row>
        <row r="40">
          <cell r="I40">
            <v>100340.6</v>
          </cell>
        </row>
        <row r="41">
          <cell r="I41">
            <v>167738.20000000001</v>
          </cell>
        </row>
        <row r="42">
          <cell r="I42">
            <v>1696.86</v>
          </cell>
        </row>
        <row r="43">
          <cell r="I43">
            <v>76830.87</v>
          </cell>
        </row>
        <row r="45">
          <cell r="I45">
            <v>59597.66</v>
          </cell>
        </row>
        <row r="46">
          <cell r="I46">
            <v>8364.3799999999992</v>
          </cell>
        </row>
        <row r="47">
          <cell r="I47">
            <v>0</v>
          </cell>
        </row>
        <row r="48">
          <cell r="I48">
            <v>6869.05</v>
          </cell>
        </row>
        <row r="49">
          <cell r="I49">
            <v>12808.45</v>
          </cell>
        </row>
        <row r="50">
          <cell r="I50">
            <v>11109.29</v>
          </cell>
        </row>
        <row r="51">
          <cell r="I51">
            <v>9436.7099999999991</v>
          </cell>
        </row>
        <row r="52">
          <cell r="I52">
            <v>10254.530000000001</v>
          </cell>
        </row>
        <row r="53">
          <cell r="I53">
            <v>5156.13</v>
          </cell>
        </row>
        <row r="54">
          <cell r="I54">
            <v>24068.799999999999</v>
          </cell>
        </row>
        <row r="55">
          <cell r="I55">
            <v>0</v>
          </cell>
        </row>
        <row r="56">
          <cell r="I56">
            <v>10588.91</v>
          </cell>
        </row>
        <row r="57">
          <cell r="I57">
            <v>4219.47</v>
          </cell>
        </row>
        <row r="58">
          <cell r="I58">
            <v>16992.75</v>
          </cell>
        </row>
        <row r="59">
          <cell r="I59">
            <v>0</v>
          </cell>
        </row>
        <row r="60">
          <cell r="I60">
            <v>63117.54</v>
          </cell>
        </row>
        <row r="61">
          <cell r="I61">
            <v>0</v>
          </cell>
        </row>
        <row r="62">
          <cell r="I62">
            <v>0</v>
          </cell>
        </row>
        <row r="63">
          <cell r="I63">
            <v>0</v>
          </cell>
        </row>
        <row r="64">
          <cell r="I64">
            <v>0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C598CB-635B-4CDC-9490-7B61EAD27C5E}">
  <dimension ref="A1:L76"/>
  <sheetViews>
    <sheetView showGridLines="0"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O60" sqref="O60"/>
    </sheetView>
  </sheetViews>
  <sheetFormatPr defaultRowHeight="12.75" x14ac:dyDescent="0.2"/>
  <cols>
    <col min="1" max="1" width="62.7109375" customWidth="1"/>
    <col min="2" max="2" width="14.7109375" customWidth="1"/>
    <col min="3" max="3" width="2.85546875" customWidth="1"/>
    <col min="4" max="5" width="10.28515625" bestFit="1" customWidth="1"/>
    <col min="6" max="6" width="12.85546875" bestFit="1" customWidth="1"/>
    <col min="7" max="7" width="16.140625" bestFit="1" customWidth="1"/>
    <col min="8" max="8" width="12.85546875" bestFit="1" customWidth="1"/>
    <col min="9" max="9" width="2.85546875" customWidth="1"/>
    <col min="10" max="10" width="12.85546875" style="1" bestFit="1" customWidth="1"/>
  </cols>
  <sheetData>
    <row r="1" spans="1:12" ht="23.25" customHeight="1" x14ac:dyDescent="0.4">
      <c r="A1" s="20" t="s">
        <v>49</v>
      </c>
      <c r="B1" s="20"/>
    </row>
    <row r="2" spans="1:12" s="2" customFormat="1" x14ac:dyDescent="0.2">
      <c r="A2" s="1"/>
      <c r="B2" s="1"/>
      <c r="J2" s="1"/>
    </row>
    <row r="3" spans="1:12" x14ac:dyDescent="0.2">
      <c r="D3" s="4" t="s">
        <v>1</v>
      </c>
      <c r="E3" s="4" t="s">
        <v>2</v>
      </c>
      <c r="F3" s="4" t="s">
        <v>3</v>
      </c>
      <c r="G3" s="28" t="s">
        <v>53</v>
      </c>
      <c r="H3" s="28" t="s">
        <v>4</v>
      </c>
      <c r="J3" s="4" t="s">
        <v>48</v>
      </c>
    </row>
    <row r="4" spans="1:12" ht="15.75" x14ac:dyDescent="0.25">
      <c r="A4" s="21" t="s">
        <v>50</v>
      </c>
      <c r="B4" s="5"/>
      <c r="D4" s="4" t="s">
        <v>5</v>
      </c>
      <c r="E4" s="4"/>
      <c r="F4" s="4"/>
      <c r="G4" s="3"/>
    </row>
    <row r="5" spans="1:12" x14ac:dyDescent="0.2">
      <c r="A5" s="22" t="s">
        <v>0</v>
      </c>
      <c r="B5" s="23" t="s">
        <v>51</v>
      </c>
      <c r="D5" s="26"/>
      <c r="E5" s="27"/>
      <c r="F5" s="27"/>
      <c r="G5" s="27"/>
      <c r="H5" s="27"/>
      <c r="J5" s="27"/>
    </row>
    <row r="6" spans="1:12" x14ac:dyDescent="0.2">
      <c r="A6" s="6" t="s">
        <v>6</v>
      </c>
      <c r="B6" s="7">
        <f>+[1]DESIGNReport!I11</f>
        <v>0</v>
      </c>
      <c r="D6" s="30"/>
      <c r="E6" s="30"/>
      <c r="F6" s="30"/>
      <c r="G6" s="30"/>
      <c r="H6" s="30"/>
      <c r="J6" s="30">
        <f>+B6-D6-E6-F6-G6-H6-I6</f>
        <v>0</v>
      </c>
    </row>
    <row r="7" spans="1:12" x14ac:dyDescent="0.2">
      <c r="A7" s="6" t="s">
        <v>7</v>
      </c>
      <c r="B7" s="7">
        <f>+[1]DESIGNReport!I12</f>
        <v>660790</v>
      </c>
      <c r="D7" s="6"/>
      <c r="E7" s="6"/>
      <c r="F7" s="6"/>
      <c r="G7" s="6"/>
      <c r="H7" s="6"/>
      <c r="J7" s="6">
        <f t="shared" ref="J7:J58" si="0">+B7-D7-E7-F7-G7-H7-I7</f>
        <v>660790</v>
      </c>
      <c r="K7">
        <v>15</v>
      </c>
      <c r="L7" s="2" t="s">
        <v>8</v>
      </c>
    </row>
    <row r="8" spans="1:12" x14ac:dyDescent="0.2">
      <c r="A8" s="6" t="s">
        <v>9</v>
      </c>
      <c r="B8" s="7">
        <f>+[1]DESIGNReport!I13</f>
        <v>0</v>
      </c>
      <c r="D8" s="6"/>
      <c r="E8" s="6"/>
      <c r="F8" s="6"/>
      <c r="G8" s="6"/>
      <c r="H8" s="6"/>
      <c r="J8" s="6">
        <f t="shared" si="0"/>
        <v>0</v>
      </c>
    </row>
    <row r="9" spans="1:12" x14ac:dyDescent="0.2">
      <c r="A9" s="6" t="s">
        <v>10</v>
      </c>
      <c r="B9" s="7">
        <f>+[1]DESIGNReport!I14</f>
        <v>7168.8</v>
      </c>
      <c r="D9" s="6"/>
      <c r="E9" s="6"/>
      <c r="F9" s="6"/>
      <c r="G9" s="6">
        <f>+B9</f>
        <v>7168.8</v>
      </c>
      <c r="H9" s="6"/>
      <c r="J9" s="6">
        <f t="shared" si="0"/>
        <v>0</v>
      </c>
    </row>
    <row r="10" spans="1:12" x14ac:dyDescent="0.2">
      <c r="A10" s="6" t="s">
        <v>11</v>
      </c>
      <c r="B10" s="7">
        <f>+[1]DESIGNReport!I15</f>
        <v>0</v>
      </c>
      <c r="D10" s="6"/>
      <c r="E10" s="6"/>
      <c r="F10" s="6"/>
      <c r="G10" s="6"/>
      <c r="H10" s="6"/>
      <c r="J10" s="6">
        <f t="shared" si="0"/>
        <v>0</v>
      </c>
    </row>
    <row r="11" spans="1:12" x14ac:dyDescent="0.2">
      <c r="A11" s="6" t="s">
        <v>12</v>
      </c>
      <c r="B11" s="7">
        <f>+[1]DESIGNReport!I16</f>
        <v>68221.72</v>
      </c>
      <c r="D11" s="31">
        <v>41899</v>
      </c>
      <c r="E11" s="31"/>
      <c r="F11" s="31"/>
      <c r="G11" s="31">
        <f>+B11-D11</f>
        <v>26322.720000000001</v>
      </c>
      <c r="H11" s="31"/>
      <c r="J11" s="31">
        <f t="shared" si="0"/>
        <v>0</v>
      </c>
    </row>
    <row r="12" spans="1:12" x14ac:dyDescent="0.2">
      <c r="A12" s="24" t="s">
        <v>52</v>
      </c>
      <c r="B12" s="25">
        <f>SUM(B6:B11)</f>
        <v>736180.52</v>
      </c>
      <c r="D12" s="29">
        <f>SUM(D6:D11)</f>
        <v>41899</v>
      </c>
      <c r="E12" s="29">
        <f t="shared" ref="E12:H12" si="1">SUM(E6:E11)</f>
        <v>0</v>
      </c>
      <c r="F12" s="29">
        <f t="shared" si="1"/>
        <v>0</v>
      </c>
      <c r="G12" s="29">
        <f t="shared" si="1"/>
        <v>33491.520000000004</v>
      </c>
      <c r="H12" s="35">
        <f t="shared" si="1"/>
        <v>0</v>
      </c>
      <c r="J12" s="35">
        <f>SUM(J6:J11)</f>
        <v>660790</v>
      </c>
    </row>
    <row r="13" spans="1:12" x14ac:dyDescent="0.2">
      <c r="D13" s="8"/>
      <c r="E13" s="8"/>
      <c r="F13" s="8"/>
      <c r="G13" s="8"/>
      <c r="H13" s="8"/>
      <c r="J13" s="9"/>
    </row>
    <row r="14" spans="1:12" ht="15.75" x14ac:dyDescent="0.25">
      <c r="A14" s="21" t="s">
        <v>59</v>
      </c>
      <c r="B14" s="5"/>
      <c r="D14" s="8"/>
      <c r="E14" s="8"/>
      <c r="F14" s="8"/>
      <c r="G14" s="8"/>
      <c r="H14" s="8"/>
      <c r="J14" s="9"/>
    </row>
    <row r="15" spans="1:12" x14ac:dyDescent="0.2">
      <c r="A15" s="22" t="s">
        <v>0</v>
      </c>
      <c r="B15" s="23" t="s">
        <v>51</v>
      </c>
      <c r="D15" s="26"/>
      <c r="E15" s="27"/>
      <c r="F15" s="27"/>
      <c r="G15" s="27"/>
      <c r="H15" s="27"/>
      <c r="J15" s="27"/>
    </row>
    <row r="16" spans="1:12" x14ac:dyDescent="0.2">
      <c r="A16" s="6" t="s">
        <v>13</v>
      </c>
      <c r="B16" s="7">
        <f>+[1]DESIGNReport!I21</f>
        <v>3599087.08</v>
      </c>
      <c r="D16" s="30"/>
      <c r="E16" s="30"/>
      <c r="F16" s="30">
        <f>-[1]Grants!E11*-1</f>
        <v>2362742.2000000002</v>
      </c>
      <c r="G16" s="30">
        <f>+[1]Grants!K9</f>
        <v>740000</v>
      </c>
      <c r="H16" s="30">
        <f>+B16-F16-G16</f>
        <v>496344.87999999989</v>
      </c>
      <c r="J16" s="32">
        <f t="shared" si="0"/>
        <v>0</v>
      </c>
    </row>
    <row r="17" spans="1:12" x14ac:dyDescent="0.2">
      <c r="A17" s="6" t="s">
        <v>14</v>
      </c>
      <c r="B17" s="7">
        <f>+[1]DESIGNReport!I22</f>
        <v>8416.82</v>
      </c>
      <c r="D17" s="6"/>
      <c r="E17" s="6"/>
      <c r="F17" s="6"/>
      <c r="G17" s="6"/>
      <c r="H17" s="6"/>
      <c r="J17" s="33">
        <f t="shared" si="0"/>
        <v>8416.82</v>
      </c>
      <c r="K17">
        <v>5</v>
      </c>
      <c r="L17" s="2" t="s">
        <v>8</v>
      </c>
    </row>
    <row r="18" spans="1:12" x14ac:dyDescent="0.2">
      <c r="A18" s="6" t="s">
        <v>15</v>
      </c>
      <c r="B18" s="7">
        <f>+[1]DESIGNReport!I23</f>
        <v>20839.04</v>
      </c>
      <c r="D18" s="6"/>
      <c r="E18" s="6"/>
      <c r="F18" s="6"/>
      <c r="G18" s="6"/>
      <c r="H18" s="6"/>
      <c r="J18" s="33">
        <f t="shared" si="0"/>
        <v>20839.04</v>
      </c>
      <c r="K18">
        <v>7</v>
      </c>
      <c r="L18" s="2" t="s">
        <v>8</v>
      </c>
    </row>
    <row r="19" spans="1:12" x14ac:dyDescent="0.2">
      <c r="A19" s="6" t="s">
        <v>16</v>
      </c>
      <c r="B19" s="7">
        <f>+[1]DESIGNReport!I24</f>
        <v>33749.129999999997</v>
      </c>
      <c r="D19" s="6"/>
      <c r="E19" s="6"/>
      <c r="F19" s="6"/>
      <c r="G19" s="6"/>
      <c r="H19" s="6"/>
      <c r="J19" s="33">
        <f t="shared" si="0"/>
        <v>33749.129999999997</v>
      </c>
      <c r="K19">
        <v>5</v>
      </c>
      <c r="L19" s="2" t="s">
        <v>8</v>
      </c>
    </row>
    <row r="20" spans="1:12" x14ac:dyDescent="0.2">
      <c r="A20" s="10" t="s">
        <v>17</v>
      </c>
      <c r="B20" s="11">
        <v>54945</v>
      </c>
      <c r="D20" s="6"/>
      <c r="E20" s="6"/>
      <c r="F20" s="6"/>
      <c r="G20" s="6"/>
      <c r="H20" s="6"/>
      <c r="J20" s="33">
        <f t="shared" si="0"/>
        <v>54945</v>
      </c>
      <c r="K20">
        <v>50</v>
      </c>
      <c r="L20" s="2" t="s">
        <v>8</v>
      </c>
    </row>
    <row r="21" spans="1:12" x14ac:dyDescent="0.2">
      <c r="A21" s="10" t="s">
        <v>18</v>
      </c>
      <c r="B21" s="11">
        <v>93565</v>
      </c>
      <c r="C21" s="12"/>
      <c r="D21" s="31"/>
      <c r="E21" s="31"/>
      <c r="F21" s="31"/>
      <c r="G21" s="31"/>
      <c r="H21" s="31"/>
      <c r="I21" s="19"/>
      <c r="J21" s="34">
        <f t="shared" si="0"/>
        <v>93565</v>
      </c>
      <c r="K21">
        <v>50</v>
      </c>
      <c r="L21" s="2" t="s">
        <v>8</v>
      </c>
    </row>
    <row r="22" spans="1:12" x14ac:dyDescent="0.2">
      <c r="A22" s="24" t="s">
        <v>52</v>
      </c>
      <c r="B22" s="25">
        <f>SUM(B16:B21)</f>
        <v>3810602.07</v>
      </c>
      <c r="D22" s="29">
        <f>SUM(D16:D21)</f>
        <v>0</v>
      </c>
      <c r="E22" s="29">
        <f t="shared" ref="E22:H22" si="2">SUM(E16:E21)</f>
        <v>0</v>
      </c>
      <c r="F22" s="29">
        <f t="shared" si="2"/>
        <v>2362742.2000000002</v>
      </c>
      <c r="G22" s="29">
        <f t="shared" si="2"/>
        <v>740000</v>
      </c>
      <c r="H22" s="35">
        <f t="shared" si="2"/>
        <v>496344.87999999989</v>
      </c>
      <c r="J22" s="35">
        <f>SUM(J16:J21)</f>
        <v>211514.99</v>
      </c>
    </row>
    <row r="23" spans="1:12" x14ac:dyDescent="0.2">
      <c r="D23" s="8"/>
      <c r="E23" s="8"/>
      <c r="F23" s="8"/>
      <c r="G23" s="8"/>
      <c r="H23" s="8"/>
      <c r="J23" s="9"/>
    </row>
    <row r="24" spans="1:12" ht="15.75" x14ac:dyDescent="0.25">
      <c r="A24" s="21" t="s">
        <v>58</v>
      </c>
      <c r="B24" s="5"/>
      <c r="D24" s="8"/>
      <c r="E24" s="8"/>
      <c r="F24" s="8"/>
      <c r="G24" s="8"/>
      <c r="H24" s="8"/>
      <c r="J24" s="9"/>
    </row>
    <row r="25" spans="1:12" x14ac:dyDescent="0.2">
      <c r="A25" s="22" t="s">
        <v>0</v>
      </c>
      <c r="B25" s="23" t="s">
        <v>51</v>
      </c>
      <c r="D25" s="26"/>
      <c r="E25" s="27"/>
      <c r="F25" s="27"/>
      <c r="G25" s="27"/>
      <c r="H25" s="27"/>
      <c r="J25" s="27"/>
    </row>
    <row r="26" spans="1:12" x14ac:dyDescent="0.2">
      <c r="A26" s="6" t="s">
        <v>19</v>
      </c>
      <c r="B26" s="7">
        <f>+[1]DESIGNReport!I31</f>
        <v>20576.2</v>
      </c>
      <c r="D26" s="36"/>
      <c r="E26" s="37">
        <f>-B26*-1</f>
        <v>20576.2</v>
      </c>
      <c r="F26" s="36"/>
      <c r="G26" s="36"/>
      <c r="H26" s="36"/>
      <c r="J26" s="38">
        <f t="shared" si="0"/>
        <v>0</v>
      </c>
    </row>
    <row r="27" spans="1:12" x14ac:dyDescent="0.2">
      <c r="A27" s="24" t="s">
        <v>52</v>
      </c>
      <c r="B27" s="25">
        <f>SUM(B26)</f>
        <v>20576.2</v>
      </c>
      <c r="D27" s="29">
        <f>SUM(D26)</f>
        <v>0</v>
      </c>
      <c r="E27" s="29">
        <f t="shared" ref="E27:H27" si="3">SUM(E26)</f>
        <v>20576.2</v>
      </c>
      <c r="F27" s="29">
        <f t="shared" si="3"/>
        <v>0</v>
      </c>
      <c r="G27" s="29">
        <f t="shared" si="3"/>
        <v>0</v>
      </c>
      <c r="H27" s="35">
        <f t="shared" si="3"/>
        <v>0</v>
      </c>
      <c r="J27" s="35">
        <f>SUM(J26)</f>
        <v>0</v>
      </c>
    </row>
    <row r="28" spans="1:12" s="13" customFormat="1" x14ac:dyDescent="0.2">
      <c r="A28"/>
      <c r="B28"/>
      <c r="D28" s="8"/>
      <c r="E28" s="8"/>
      <c r="F28" s="8"/>
      <c r="G28" s="8"/>
      <c r="H28" s="8"/>
      <c r="J28" s="9"/>
    </row>
    <row r="29" spans="1:12" s="13" customFormat="1" ht="15.75" x14ac:dyDescent="0.25">
      <c r="A29" s="21" t="s">
        <v>60</v>
      </c>
      <c r="B29" s="5"/>
      <c r="D29" s="8"/>
      <c r="E29" s="8"/>
      <c r="F29" s="8"/>
      <c r="G29" s="8"/>
      <c r="H29" s="8"/>
      <c r="J29" s="9"/>
    </row>
    <row r="30" spans="1:12" x14ac:dyDescent="0.2">
      <c r="A30" s="22" t="s">
        <v>0</v>
      </c>
      <c r="B30" s="23" t="s">
        <v>51</v>
      </c>
      <c r="D30" s="26"/>
      <c r="E30" s="27"/>
      <c r="F30" s="27"/>
      <c r="G30" s="27"/>
      <c r="H30" s="27"/>
      <c r="J30" s="27"/>
    </row>
    <row r="31" spans="1:12" s="13" customFormat="1" x14ac:dyDescent="0.2">
      <c r="A31" s="6" t="s">
        <v>20</v>
      </c>
      <c r="B31" s="7">
        <f>+[1]DESIGNReport!I37</f>
        <v>99964.01</v>
      </c>
      <c r="D31" s="30"/>
      <c r="E31" s="30"/>
      <c r="F31" s="30"/>
      <c r="G31" s="30"/>
      <c r="H31" s="30">
        <f>+B31</f>
        <v>99964.01</v>
      </c>
      <c r="J31" s="32">
        <f t="shared" si="0"/>
        <v>0</v>
      </c>
    </row>
    <row r="32" spans="1:12" s="13" customFormat="1" x14ac:dyDescent="0.2">
      <c r="A32" s="6" t="s">
        <v>21</v>
      </c>
      <c r="B32" s="7">
        <f>+[1]DESIGNReport!I38</f>
        <v>10504.86</v>
      </c>
      <c r="D32" s="6"/>
      <c r="E32" s="6"/>
      <c r="F32" s="6"/>
      <c r="G32" s="6"/>
      <c r="H32" s="6"/>
      <c r="J32" s="33">
        <f t="shared" si="0"/>
        <v>10504.86</v>
      </c>
      <c r="K32" s="13">
        <v>5</v>
      </c>
      <c r="L32" s="2" t="s">
        <v>8</v>
      </c>
    </row>
    <row r="33" spans="1:12" s="13" customFormat="1" x14ac:dyDescent="0.2">
      <c r="A33" s="6" t="s">
        <v>22</v>
      </c>
      <c r="B33" s="7">
        <f>+[1]DESIGNReport!I39</f>
        <v>0</v>
      </c>
      <c r="D33" s="6"/>
      <c r="E33" s="6"/>
      <c r="F33" s="6"/>
      <c r="G33" s="6"/>
      <c r="H33" s="6">
        <f t="shared" ref="H33:H58" si="4">+B33</f>
        <v>0</v>
      </c>
      <c r="J33" s="33">
        <f t="shared" si="0"/>
        <v>0</v>
      </c>
    </row>
    <row r="34" spans="1:12" s="13" customFormat="1" x14ac:dyDescent="0.2">
      <c r="A34" s="6" t="s">
        <v>23</v>
      </c>
      <c r="B34" s="7">
        <f>+[1]DESIGNReport!I40</f>
        <v>100340.6</v>
      </c>
      <c r="D34" s="6"/>
      <c r="E34" s="6"/>
      <c r="F34" s="6"/>
      <c r="G34" s="6"/>
      <c r="H34" s="6">
        <f t="shared" si="4"/>
        <v>100340.6</v>
      </c>
      <c r="J34" s="33">
        <f t="shared" si="0"/>
        <v>0</v>
      </c>
    </row>
    <row r="35" spans="1:12" s="13" customFormat="1" x14ac:dyDescent="0.2">
      <c r="A35" s="6" t="s">
        <v>24</v>
      </c>
      <c r="B35" s="7">
        <f>+[1]DESIGNReport!I41</f>
        <v>167738.20000000001</v>
      </c>
      <c r="D35" s="6"/>
      <c r="E35" s="6"/>
      <c r="F35" s="6"/>
      <c r="G35" s="6"/>
      <c r="H35" s="6"/>
      <c r="J35" s="33">
        <f t="shared" si="0"/>
        <v>167738.20000000001</v>
      </c>
      <c r="K35" s="13">
        <v>3</v>
      </c>
      <c r="L35" s="2" t="s">
        <v>8</v>
      </c>
    </row>
    <row r="36" spans="1:12" s="13" customFormat="1" x14ac:dyDescent="0.2">
      <c r="A36" s="6" t="s">
        <v>25</v>
      </c>
      <c r="B36" s="7">
        <f>+[1]DESIGNReport!I42</f>
        <v>1696.86</v>
      </c>
      <c r="D36" s="6"/>
      <c r="E36" s="6"/>
      <c r="F36" s="6"/>
      <c r="G36" s="6"/>
      <c r="H36" s="6"/>
      <c r="J36" s="33">
        <f t="shared" si="0"/>
        <v>1696.86</v>
      </c>
      <c r="K36" s="13">
        <v>1</v>
      </c>
      <c r="L36" s="2" t="s">
        <v>8</v>
      </c>
    </row>
    <row r="37" spans="1:12" s="13" customFormat="1" x14ac:dyDescent="0.2">
      <c r="A37" s="6" t="s">
        <v>26</v>
      </c>
      <c r="B37" s="7">
        <f>+[1]DESIGNReport!I43</f>
        <v>76830.87</v>
      </c>
      <c r="D37" s="6"/>
      <c r="E37" s="6"/>
      <c r="F37" s="6"/>
      <c r="G37" s="6"/>
      <c r="H37" s="6">
        <f t="shared" si="4"/>
        <v>76830.87</v>
      </c>
      <c r="J37" s="33">
        <f t="shared" si="0"/>
        <v>0</v>
      </c>
    </row>
    <row r="38" spans="1:12" s="13" customFormat="1" x14ac:dyDescent="0.2">
      <c r="A38" s="11" t="s">
        <v>27</v>
      </c>
      <c r="B38" s="15">
        <v>10807</v>
      </c>
      <c r="D38" s="6"/>
      <c r="E38" s="6"/>
      <c r="F38" s="6"/>
      <c r="G38" s="6"/>
      <c r="H38" s="6"/>
      <c r="J38" s="33">
        <f t="shared" si="0"/>
        <v>10807</v>
      </c>
      <c r="K38" s="13">
        <v>3</v>
      </c>
      <c r="L38" s="2" t="s">
        <v>8</v>
      </c>
    </row>
    <row r="39" spans="1:12" s="13" customFormat="1" x14ac:dyDescent="0.2">
      <c r="A39" s="6" t="s">
        <v>28</v>
      </c>
      <c r="B39" s="7">
        <f>+[1]DESIGNReport!I45</f>
        <v>59597.66</v>
      </c>
      <c r="D39" s="6"/>
      <c r="E39" s="6"/>
      <c r="F39" s="6"/>
      <c r="G39" s="6"/>
      <c r="H39" s="6"/>
      <c r="J39" s="33">
        <f t="shared" si="0"/>
        <v>59597.66</v>
      </c>
      <c r="K39" s="13">
        <v>5</v>
      </c>
      <c r="L39" s="2" t="s">
        <v>8</v>
      </c>
    </row>
    <row r="40" spans="1:12" s="13" customFormat="1" x14ac:dyDescent="0.2">
      <c r="A40" s="6" t="s">
        <v>29</v>
      </c>
      <c r="B40" s="7">
        <f>+[1]DESIGNReport!I46</f>
        <v>8364.3799999999992</v>
      </c>
      <c r="D40" s="6"/>
      <c r="E40" s="6"/>
      <c r="F40" s="6"/>
      <c r="G40" s="6"/>
      <c r="H40" s="6">
        <f t="shared" si="4"/>
        <v>8364.3799999999992</v>
      </c>
      <c r="J40" s="33">
        <f t="shared" si="0"/>
        <v>0</v>
      </c>
    </row>
    <row r="41" spans="1:12" s="13" customFormat="1" x14ac:dyDescent="0.2">
      <c r="A41" s="6" t="s">
        <v>30</v>
      </c>
      <c r="B41" s="7">
        <f>+[1]DESIGNReport!I47</f>
        <v>0</v>
      </c>
      <c r="D41" s="6"/>
      <c r="E41" s="6"/>
      <c r="F41" s="6"/>
      <c r="G41" s="6"/>
      <c r="H41" s="6">
        <f t="shared" si="4"/>
        <v>0</v>
      </c>
      <c r="J41" s="33">
        <f t="shared" si="0"/>
        <v>0</v>
      </c>
    </row>
    <row r="42" spans="1:12" s="13" customFormat="1" x14ac:dyDescent="0.2">
      <c r="A42" s="6" t="s">
        <v>31</v>
      </c>
      <c r="B42" s="7">
        <f>+[1]DESIGNReport!I48</f>
        <v>6869.05</v>
      </c>
      <c r="D42" s="6"/>
      <c r="E42" s="6"/>
      <c r="F42" s="6"/>
      <c r="G42" s="6"/>
      <c r="H42" s="6">
        <f t="shared" si="4"/>
        <v>6869.05</v>
      </c>
      <c r="J42" s="33">
        <f t="shared" si="0"/>
        <v>0</v>
      </c>
    </row>
    <row r="43" spans="1:12" s="13" customFormat="1" x14ac:dyDescent="0.2">
      <c r="A43" s="6" t="s">
        <v>32</v>
      </c>
      <c r="B43" s="7">
        <f>+[1]DESIGNReport!I49</f>
        <v>12808.45</v>
      </c>
      <c r="D43" s="6"/>
      <c r="E43" s="6"/>
      <c r="F43" s="6"/>
      <c r="G43" s="6"/>
      <c r="H43" s="6">
        <f t="shared" si="4"/>
        <v>12808.45</v>
      </c>
      <c r="J43" s="33">
        <f t="shared" si="0"/>
        <v>0</v>
      </c>
    </row>
    <row r="44" spans="1:12" s="13" customFormat="1" x14ac:dyDescent="0.2">
      <c r="A44" s="6" t="s">
        <v>33</v>
      </c>
      <c r="B44" s="7">
        <f>+[1]DESIGNReport!I50</f>
        <v>11109.29</v>
      </c>
      <c r="D44" s="6"/>
      <c r="E44" s="6"/>
      <c r="F44" s="6"/>
      <c r="G44" s="6"/>
      <c r="H44" s="6">
        <f t="shared" si="4"/>
        <v>11109.29</v>
      </c>
      <c r="J44" s="33">
        <f t="shared" si="0"/>
        <v>0</v>
      </c>
    </row>
    <row r="45" spans="1:12" s="13" customFormat="1" x14ac:dyDescent="0.2">
      <c r="A45" s="6" t="s">
        <v>34</v>
      </c>
      <c r="B45" s="7">
        <f>+[1]DESIGNReport!I51</f>
        <v>9436.7099999999991</v>
      </c>
      <c r="D45" s="6"/>
      <c r="E45" s="6"/>
      <c r="F45" s="6"/>
      <c r="G45" s="6"/>
      <c r="H45" s="6">
        <f t="shared" si="4"/>
        <v>9436.7099999999991</v>
      </c>
      <c r="J45" s="33">
        <f t="shared" si="0"/>
        <v>0</v>
      </c>
    </row>
    <row r="46" spans="1:12" s="13" customFormat="1" x14ac:dyDescent="0.2">
      <c r="A46" s="6" t="s">
        <v>35</v>
      </c>
      <c r="B46" s="7">
        <f>+[1]DESIGNReport!I52</f>
        <v>10254.530000000001</v>
      </c>
      <c r="D46" s="6"/>
      <c r="E46" s="6"/>
      <c r="F46" s="6"/>
      <c r="G46" s="6"/>
      <c r="H46" s="6">
        <f t="shared" si="4"/>
        <v>10254.530000000001</v>
      </c>
      <c r="J46" s="33">
        <f t="shared" si="0"/>
        <v>0</v>
      </c>
    </row>
    <row r="47" spans="1:12" s="13" customFormat="1" x14ac:dyDescent="0.2">
      <c r="A47" s="6" t="s">
        <v>36</v>
      </c>
      <c r="B47" s="7">
        <f>+[1]DESIGNReport!I53</f>
        <v>5156.13</v>
      </c>
      <c r="D47" s="6"/>
      <c r="E47" s="6"/>
      <c r="F47" s="6"/>
      <c r="G47" s="6"/>
      <c r="H47" s="6">
        <f t="shared" si="4"/>
        <v>5156.13</v>
      </c>
      <c r="J47" s="33">
        <f t="shared" si="0"/>
        <v>0</v>
      </c>
    </row>
    <row r="48" spans="1:12" s="13" customFormat="1" x14ac:dyDescent="0.2">
      <c r="A48" s="6" t="s">
        <v>37</v>
      </c>
      <c r="B48" s="7">
        <f>+[1]DESIGNReport!I54</f>
        <v>24068.799999999999</v>
      </c>
      <c r="D48" s="6"/>
      <c r="E48" s="6"/>
      <c r="F48" s="6"/>
      <c r="G48" s="6"/>
      <c r="H48" s="6"/>
      <c r="J48" s="33">
        <f t="shared" si="0"/>
        <v>24068.799999999999</v>
      </c>
      <c r="K48" s="13">
        <v>15</v>
      </c>
      <c r="L48" s="2" t="s">
        <v>8</v>
      </c>
    </row>
    <row r="49" spans="1:12" s="13" customFormat="1" x14ac:dyDescent="0.2">
      <c r="A49" s="6" t="s">
        <v>38</v>
      </c>
      <c r="B49" s="7">
        <f>+[1]DESIGNReport!I55</f>
        <v>0</v>
      </c>
      <c r="D49" s="6"/>
      <c r="E49" s="6"/>
      <c r="F49" s="6"/>
      <c r="G49" s="6"/>
      <c r="H49" s="6">
        <f t="shared" si="4"/>
        <v>0</v>
      </c>
      <c r="J49" s="33">
        <f t="shared" si="0"/>
        <v>0</v>
      </c>
    </row>
    <row r="50" spans="1:12" s="13" customFormat="1" x14ac:dyDescent="0.2">
      <c r="A50" s="6" t="s">
        <v>39</v>
      </c>
      <c r="B50" s="7">
        <f>+[1]DESIGNReport!I56</f>
        <v>10588.91</v>
      </c>
      <c r="D50" s="6"/>
      <c r="E50" s="6"/>
      <c r="F50" s="6"/>
      <c r="G50" s="6"/>
      <c r="H50" s="6">
        <f t="shared" si="4"/>
        <v>10588.91</v>
      </c>
      <c r="J50" s="33">
        <f t="shared" si="0"/>
        <v>0</v>
      </c>
    </row>
    <row r="51" spans="1:12" s="13" customFormat="1" x14ac:dyDescent="0.2">
      <c r="A51" s="6" t="s">
        <v>40</v>
      </c>
      <c r="B51" s="7">
        <f>+[1]DESIGNReport!I57</f>
        <v>4219.47</v>
      </c>
      <c r="D51" s="6"/>
      <c r="E51" s="6"/>
      <c r="F51" s="6"/>
      <c r="G51" s="6"/>
      <c r="H51" s="6">
        <f t="shared" si="4"/>
        <v>4219.47</v>
      </c>
      <c r="J51" s="33">
        <f t="shared" si="0"/>
        <v>0</v>
      </c>
    </row>
    <row r="52" spans="1:12" s="13" customFormat="1" x14ac:dyDescent="0.2">
      <c r="A52" s="6" t="s">
        <v>41</v>
      </c>
      <c r="B52" s="7">
        <f>+[1]DESIGNReport!I58</f>
        <v>16992.75</v>
      </c>
      <c r="D52" s="6"/>
      <c r="E52" s="6"/>
      <c r="F52" s="6"/>
      <c r="G52" s="6"/>
      <c r="H52" s="6">
        <f t="shared" si="4"/>
        <v>16992.75</v>
      </c>
      <c r="J52" s="33">
        <f t="shared" si="0"/>
        <v>0</v>
      </c>
    </row>
    <row r="53" spans="1:12" s="13" customFormat="1" x14ac:dyDescent="0.2">
      <c r="A53" s="6" t="s">
        <v>42</v>
      </c>
      <c r="B53" s="7">
        <f>+[1]DESIGNReport!I59</f>
        <v>0</v>
      </c>
      <c r="D53" s="6"/>
      <c r="E53" s="6"/>
      <c r="F53" s="6"/>
      <c r="G53" s="6"/>
      <c r="H53" s="6">
        <f t="shared" si="4"/>
        <v>0</v>
      </c>
      <c r="J53" s="33">
        <f t="shared" si="0"/>
        <v>0</v>
      </c>
    </row>
    <row r="54" spans="1:12" s="13" customFormat="1" x14ac:dyDescent="0.2">
      <c r="A54" s="6" t="s">
        <v>43</v>
      </c>
      <c r="B54" s="7">
        <f>+[1]DESIGNReport!I60</f>
        <v>63117.54</v>
      </c>
      <c r="D54" s="6"/>
      <c r="E54" s="6"/>
      <c r="F54" s="6"/>
      <c r="G54" s="6"/>
      <c r="H54" s="6"/>
      <c r="J54" s="33">
        <f t="shared" si="0"/>
        <v>63117.54</v>
      </c>
      <c r="K54" s="13">
        <v>5</v>
      </c>
      <c r="L54" s="2" t="s">
        <v>8</v>
      </c>
    </row>
    <row r="55" spans="1:12" s="13" customFormat="1" x14ac:dyDescent="0.2">
      <c r="A55" s="6" t="s">
        <v>44</v>
      </c>
      <c r="B55" s="7">
        <f>+[1]DESIGNReport!I61</f>
        <v>0</v>
      </c>
      <c r="D55" s="6"/>
      <c r="E55" s="6"/>
      <c r="F55" s="6"/>
      <c r="G55" s="6"/>
      <c r="H55" s="6">
        <f t="shared" si="4"/>
        <v>0</v>
      </c>
      <c r="J55" s="33">
        <f t="shared" si="0"/>
        <v>0</v>
      </c>
    </row>
    <row r="56" spans="1:12" s="13" customFormat="1" x14ac:dyDescent="0.2">
      <c r="A56" s="6" t="s">
        <v>45</v>
      </c>
      <c r="B56" s="7">
        <f>+[1]DESIGNReport!I62</f>
        <v>0</v>
      </c>
      <c r="D56" s="6"/>
      <c r="E56" s="6"/>
      <c r="F56" s="6"/>
      <c r="G56" s="6"/>
      <c r="H56" s="6">
        <f t="shared" si="4"/>
        <v>0</v>
      </c>
      <c r="J56" s="33">
        <f t="shared" si="0"/>
        <v>0</v>
      </c>
    </row>
    <row r="57" spans="1:12" s="13" customFormat="1" x14ac:dyDescent="0.2">
      <c r="A57" s="6" t="s">
        <v>46</v>
      </c>
      <c r="B57" s="7">
        <f>+[1]DESIGNReport!I63</f>
        <v>0</v>
      </c>
      <c r="D57" s="6"/>
      <c r="E57" s="6"/>
      <c r="F57" s="6"/>
      <c r="G57" s="6"/>
      <c r="H57" s="6">
        <f t="shared" si="4"/>
        <v>0</v>
      </c>
      <c r="J57" s="33">
        <f t="shared" si="0"/>
        <v>0</v>
      </c>
    </row>
    <row r="58" spans="1:12" s="13" customFormat="1" x14ac:dyDescent="0.2">
      <c r="A58" s="6" t="s">
        <v>47</v>
      </c>
      <c r="B58" s="7">
        <f>+[1]DESIGNReport!I64</f>
        <v>0</v>
      </c>
      <c r="D58" s="31"/>
      <c r="E58" s="31"/>
      <c r="F58" s="31"/>
      <c r="G58" s="31"/>
      <c r="H58" s="31">
        <f t="shared" si="4"/>
        <v>0</v>
      </c>
      <c r="J58" s="34">
        <f t="shared" si="0"/>
        <v>0</v>
      </c>
    </row>
    <row r="59" spans="1:12" x14ac:dyDescent="0.2">
      <c r="A59" s="24" t="s">
        <v>52</v>
      </c>
      <c r="B59" s="25">
        <f>SUM(B31:B58)</f>
        <v>710466.07000000018</v>
      </c>
      <c r="D59" s="29">
        <f>SUM(D31:D58)</f>
        <v>0</v>
      </c>
      <c r="E59" s="29">
        <f t="shared" ref="E59:H59" si="5">SUM(E31:E58)</f>
        <v>0</v>
      </c>
      <c r="F59" s="29">
        <f t="shared" si="5"/>
        <v>0</v>
      </c>
      <c r="G59" s="29">
        <f t="shared" si="5"/>
        <v>0</v>
      </c>
      <c r="H59" s="35">
        <f t="shared" si="5"/>
        <v>372935.14999999997</v>
      </c>
      <c r="J59" s="35">
        <f>SUM(J31:J58)</f>
        <v>337530.92</v>
      </c>
    </row>
    <row r="60" spans="1:12" s="13" customFormat="1" x14ac:dyDescent="0.2">
      <c r="A60" s="16"/>
      <c r="B60" s="16"/>
      <c r="H60" s="8"/>
      <c r="J60" s="9"/>
    </row>
    <row r="61" spans="1:12" x14ac:dyDescent="0.2">
      <c r="A61" s="24" t="s">
        <v>52</v>
      </c>
      <c r="B61" s="25">
        <f>B12+B22+B27+B59</f>
        <v>5277824.8600000003</v>
      </c>
      <c r="D61" s="29">
        <f t="shared" ref="D61:H61" si="6">D12+D22+D27+D59</f>
        <v>41899</v>
      </c>
      <c r="E61" s="29">
        <f t="shared" si="6"/>
        <v>20576.2</v>
      </c>
      <c r="F61" s="29">
        <f t="shared" si="6"/>
        <v>2362742.2000000002</v>
      </c>
      <c r="G61" s="29">
        <f t="shared" si="6"/>
        <v>773491.52</v>
      </c>
      <c r="H61" s="35">
        <f t="shared" si="6"/>
        <v>869280.0299999998</v>
      </c>
      <c r="J61" s="35">
        <f>J12+J22+J27+J59</f>
        <v>1209835.9099999999</v>
      </c>
    </row>
    <row r="62" spans="1:12" s="13" customFormat="1" ht="13.5" thickBot="1" x14ac:dyDescent="0.25">
      <c r="A62"/>
      <c r="B62"/>
      <c r="J62" s="14"/>
    </row>
    <row r="63" spans="1:12" s="13" customFormat="1" x14ac:dyDescent="0.2">
      <c r="A63" s="39" t="s">
        <v>54</v>
      </c>
      <c r="B63" s="40">
        <f>H61+D61</f>
        <v>911179.0299999998</v>
      </c>
      <c r="D63" s="17"/>
      <c r="E63" s="17"/>
      <c r="F63" s="17"/>
      <c r="G63" s="17"/>
      <c r="H63" s="17"/>
      <c r="J63" s="9"/>
    </row>
    <row r="64" spans="1:12" x14ac:dyDescent="0.2">
      <c r="A64" s="41" t="s">
        <v>55</v>
      </c>
      <c r="B64" s="42">
        <f>F61+E61</f>
        <v>2383318.4000000004</v>
      </c>
    </row>
    <row r="65" spans="1:8" x14ac:dyDescent="0.2">
      <c r="A65" s="41" t="s">
        <v>56</v>
      </c>
      <c r="B65" s="42">
        <f>G61</f>
        <v>773491.52</v>
      </c>
    </row>
    <row r="66" spans="1:8" x14ac:dyDescent="0.2">
      <c r="A66" s="41" t="s">
        <v>57</v>
      </c>
      <c r="B66" s="42">
        <f>J61</f>
        <v>1209835.9099999999</v>
      </c>
    </row>
    <row r="67" spans="1:8" ht="13.5" thickBot="1" x14ac:dyDescent="0.25">
      <c r="A67" s="43"/>
      <c r="B67" s="44">
        <f>SUM(B63:B66)</f>
        <v>5277824.8600000003</v>
      </c>
      <c r="D67" s="2"/>
      <c r="F67" s="18"/>
      <c r="H67" s="17"/>
    </row>
    <row r="68" spans="1:8" x14ac:dyDescent="0.2">
      <c r="D68" s="2"/>
      <c r="F68" s="18"/>
    </row>
    <row r="69" spans="1:8" x14ac:dyDescent="0.2">
      <c r="D69" s="2"/>
      <c r="F69" s="18"/>
    </row>
    <row r="70" spans="1:8" x14ac:dyDescent="0.2">
      <c r="D70" s="2"/>
      <c r="F70" s="18"/>
    </row>
    <row r="71" spans="1:8" x14ac:dyDescent="0.2">
      <c r="D71" s="2"/>
      <c r="E71" s="19"/>
      <c r="F71" s="45"/>
      <c r="G71" s="19"/>
    </row>
    <row r="72" spans="1:8" x14ac:dyDescent="0.2">
      <c r="D72" s="2"/>
      <c r="E72" s="19"/>
      <c r="F72" s="45"/>
      <c r="G72" s="19"/>
    </row>
    <row r="73" spans="1:8" x14ac:dyDescent="0.2">
      <c r="E73" s="19"/>
      <c r="F73" s="46"/>
      <c r="G73" s="19"/>
    </row>
    <row r="74" spans="1:8" x14ac:dyDescent="0.2">
      <c r="E74" s="19"/>
      <c r="F74" s="19"/>
      <c r="G74" s="19"/>
    </row>
    <row r="75" spans="1:8" x14ac:dyDescent="0.2">
      <c r="E75" s="19"/>
      <c r="F75" s="19"/>
      <c r="G75" s="19"/>
    </row>
    <row r="76" spans="1:8" x14ac:dyDescent="0.2">
      <c r="E76" s="19"/>
      <c r="F76" s="19"/>
      <c r="G76" s="19"/>
    </row>
  </sheetData>
  <pageMargins left="0.35433070866141736" right="0.35433070866141736" top="0.78740157480314965" bottom="0.78740157480314965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Fiinancing</vt:lpstr>
      <vt:lpstr>Fiinancing!Print_Area</vt:lpstr>
      <vt:lpstr>Fiinancing!Print_Titles</vt:lpstr>
    </vt:vector>
  </TitlesOfParts>
  <Company>Hereford &amp; Worcester Fire and Rescue Service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Martin, Zoe</dc:creator>
  <cp:lastModifiedBy>Martin, Zoe</cp:lastModifiedBy>
  <dcterms:created xsi:type="dcterms:W3CDTF">2026-01-29T12:57:24Z</dcterms:created>
  <dcterms:modified xsi:type="dcterms:W3CDTF">2026-01-29T15:55:04Z</dcterms:modified>
</cp:coreProperties>
</file>